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20" windowHeight="7320" activeTab="2"/>
  </bookViews>
  <sheets>
    <sheet name="Approche" sheetId="1" r:id="rId1"/>
    <sheet name="Moindres carrés" sheetId="2" r:id="rId2"/>
    <sheet name="Mayer Courbe de température" sheetId="3" r:id="rId3"/>
  </sheets>
  <definedNames/>
  <calcPr fullCalcOnLoad="1"/>
</workbook>
</file>

<file path=xl/comments2.xml><?xml version="1.0" encoding="utf-8"?>
<comments xmlns="http://schemas.openxmlformats.org/spreadsheetml/2006/main">
  <authors>
    <author>Renaldo</author>
  </authors>
  <commentList>
    <comment ref="R4" authorId="0">
      <text>
        <r>
          <rPr>
            <b/>
            <sz val="8"/>
            <rFont val="Tahoma"/>
            <family val="0"/>
          </rPr>
          <t>modifier la valeur initiale de a pour approcher la bnne valeur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réduire le pas pour approcher la bonne valeur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<sst xmlns="http://schemas.openxmlformats.org/spreadsheetml/2006/main" count="32" uniqueCount="28">
  <si>
    <t>a</t>
  </si>
  <si>
    <t>pas</t>
  </si>
  <si>
    <t>Somme des carrés des résidus</t>
  </si>
  <si>
    <t>Ajustement affine</t>
  </si>
  <si>
    <t>résidus</t>
  </si>
  <si>
    <t>Mayer</t>
  </si>
  <si>
    <t>a' =</t>
  </si>
  <si>
    <t>moindres carrés</t>
  </si>
  <si>
    <t>h</t>
  </si>
  <si>
    <t>Temps</t>
  </si>
  <si>
    <t>Température</t>
  </si>
  <si>
    <r>
      <t>G</t>
    </r>
    <r>
      <rPr>
        <b/>
        <vertAlign val="subscript"/>
        <sz val="12"/>
        <rFont val="Arial"/>
        <family val="2"/>
      </rPr>
      <t>1</t>
    </r>
  </si>
  <si>
    <r>
      <t>G</t>
    </r>
    <r>
      <rPr>
        <b/>
        <vertAlign val="subscript"/>
        <sz val="14"/>
        <rFont val="Arial"/>
        <family val="2"/>
      </rPr>
      <t>2</t>
    </r>
  </si>
  <si>
    <r>
      <t>x</t>
    </r>
    <r>
      <rPr>
        <b/>
        <vertAlign val="subscript"/>
        <sz val="14"/>
        <rFont val="Arial"/>
        <family val="2"/>
      </rPr>
      <t>1</t>
    </r>
  </si>
  <si>
    <r>
      <t>y</t>
    </r>
    <r>
      <rPr>
        <b/>
        <vertAlign val="subscript"/>
        <sz val="14"/>
        <rFont val="Arial"/>
        <family val="2"/>
      </rPr>
      <t>1</t>
    </r>
  </si>
  <si>
    <r>
      <t>x</t>
    </r>
    <r>
      <rPr>
        <b/>
        <vertAlign val="subscript"/>
        <sz val="14"/>
        <rFont val="Arial"/>
        <family val="2"/>
      </rPr>
      <t>2</t>
    </r>
  </si>
  <si>
    <r>
      <t>y</t>
    </r>
    <r>
      <rPr>
        <b/>
        <vertAlign val="subscript"/>
        <sz val="14"/>
        <rFont val="Arial"/>
        <family val="2"/>
      </rPr>
      <t>2</t>
    </r>
  </si>
  <si>
    <t>m</t>
  </si>
  <si>
    <t>G</t>
  </si>
  <si>
    <t>A</t>
  </si>
  <si>
    <t>B</t>
  </si>
  <si>
    <t>C</t>
  </si>
  <si>
    <t>D</t>
  </si>
  <si>
    <r>
      <t>m</t>
    </r>
    <r>
      <rPr>
        <vertAlign val="subscript"/>
        <sz val="12"/>
        <color indexed="10"/>
        <rFont val="Tahoma"/>
        <family val="2"/>
      </rPr>
      <t>0</t>
    </r>
  </si>
  <si>
    <r>
      <t>x</t>
    </r>
    <r>
      <rPr>
        <b/>
        <i/>
        <vertAlign val="subscript"/>
        <sz val="12"/>
        <color indexed="12"/>
        <rFont val="Tahoma"/>
        <family val="2"/>
      </rPr>
      <t>i</t>
    </r>
  </si>
  <si>
    <r>
      <t>y</t>
    </r>
    <r>
      <rPr>
        <b/>
        <i/>
        <vertAlign val="subscript"/>
        <sz val="12"/>
        <color indexed="12"/>
        <rFont val="Tahoma"/>
        <family val="2"/>
      </rPr>
      <t>i</t>
    </r>
  </si>
  <si>
    <r>
      <t>m</t>
    </r>
    <r>
      <rPr>
        <b/>
        <vertAlign val="subscript"/>
        <sz val="12"/>
        <rFont val="Tahoma"/>
        <family val="2"/>
      </rPr>
      <t>0</t>
    </r>
  </si>
  <si>
    <t>Coefficient de corrélation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</si>
</sst>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"/>
  </numFmts>
  <fonts count="32">
    <font>
      <sz val="10"/>
      <name val="Arial"/>
      <family val="0"/>
    </font>
    <font>
      <sz val="8.5"/>
      <name val="Arial"/>
      <family val="0"/>
    </font>
    <font>
      <sz val="8"/>
      <name val="Arial"/>
      <family val="0"/>
    </font>
    <font>
      <sz val="11.75"/>
      <name val="Arial"/>
      <family val="0"/>
    </font>
    <font>
      <sz val="12"/>
      <name val="Arial"/>
      <family val="0"/>
    </font>
    <font>
      <b/>
      <sz val="9.7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.75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vertAlign val="subscript"/>
      <sz val="12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sz val="12"/>
      <name val="Tahoma"/>
      <family val="2"/>
    </font>
    <font>
      <sz val="12"/>
      <color indexed="10"/>
      <name val="Tahoma"/>
      <family val="2"/>
    </font>
    <font>
      <b/>
      <sz val="9.25"/>
      <name val="Tahoma"/>
      <family val="2"/>
    </font>
    <font>
      <vertAlign val="subscript"/>
      <sz val="12"/>
      <color indexed="10"/>
      <name val="Tahoma"/>
      <family val="2"/>
    </font>
    <font>
      <b/>
      <i/>
      <sz val="12"/>
      <name val="Tahoma"/>
      <family val="2"/>
    </font>
    <font>
      <b/>
      <i/>
      <sz val="12"/>
      <color indexed="12"/>
      <name val="Tahoma"/>
      <family val="2"/>
    </font>
    <font>
      <b/>
      <i/>
      <vertAlign val="subscript"/>
      <sz val="12"/>
      <color indexed="12"/>
      <name val="Tahoma"/>
      <family val="2"/>
    </font>
    <font>
      <b/>
      <i/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b/>
      <sz val="12"/>
      <name val="Tahoma"/>
      <family val="2"/>
    </font>
    <font>
      <b/>
      <vertAlign val="subscript"/>
      <sz val="12"/>
      <name val="Tahoma"/>
      <family val="2"/>
    </font>
    <font>
      <b/>
      <sz val="10"/>
      <name val="Tahoma"/>
      <family val="2"/>
    </font>
    <font>
      <sz val="9.25"/>
      <name val="Arial"/>
      <family val="2"/>
    </font>
    <font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164" fontId="17" fillId="2" borderId="13" xfId="0" applyNumberFormat="1" applyFont="1" applyFill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164" fontId="17" fillId="2" borderId="14" xfId="0" applyNumberFormat="1" applyFont="1" applyFill="1" applyBorder="1" applyAlignment="1">
      <alignment horizontal="center" vertical="center"/>
    </xf>
    <xf numFmtId="166" fontId="18" fillId="2" borderId="14" xfId="0" applyNumberFormat="1" applyFont="1" applyFill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5" fontId="17" fillId="2" borderId="14" xfId="0" applyNumberFormat="1" applyFont="1" applyFill="1" applyBorder="1" applyAlignment="1">
      <alignment horizontal="center" vertical="center"/>
    </xf>
    <xf numFmtId="164" fontId="18" fillId="2" borderId="14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164" fontId="27" fillId="3" borderId="11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164" fontId="26" fillId="0" borderId="15" xfId="0" applyNumberFormat="1" applyFont="1" applyFill="1" applyBorder="1" applyAlignment="1">
      <alignment horizontal="center" vertical="center"/>
    </xf>
    <xf numFmtId="164" fontId="26" fillId="0" borderId="1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5"/>
          <c:w val="1"/>
          <c:h val="0.99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Approche!$B$4:$B$21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Approche!$C$4:$C$21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Approche!$E$4:$E$5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Approche!$F$4:$F$5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4455716"/>
        <c:axId val="18774853"/>
      </c:scatterChart>
      <c:valAx>
        <c:axId val="24455716"/>
        <c:scaling>
          <c:orientation val="minMax"/>
          <c:max val="115"/>
          <c:min val="9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774853"/>
        <c:crosses val="autoZero"/>
        <c:crossBetween val="midCat"/>
        <c:dispUnits/>
        <c:majorUnit val="5"/>
      </c:valAx>
      <c:valAx>
        <c:axId val="18774853"/>
        <c:scaling>
          <c:orientation val="minMax"/>
          <c:max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455716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Somme des carrés des résidus en fonction du coefficient directeur de la droite</a:t>
            </a:r>
          </a:p>
        </c:rich>
      </c:tx>
      <c:layout>
        <c:manualLayout>
          <c:xMode val="factor"/>
          <c:yMode val="factor"/>
          <c:x val="-0.012"/>
          <c:y val="-0.01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0955"/>
          <c:w val="1"/>
          <c:h val="0.89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'Moindres carrés'!$R$4:$AO$4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'Moindres carrés'!$R$25:$AO$25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'Moindres carrés'!$M$18:$M$19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carrés'!$N$18:$N$19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'Moindres carrés'!$G$11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'Moindres carrés'!$H$11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'Moindres carrés'!$G$10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'Moindres carrés'!$H$10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'Moindres carrés'!$G$10:$G$11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carrés'!$H$10:$H$11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4755950"/>
        <c:axId val="44368095"/>
      </c:scatterChart>
      <c:valAx>
        <c:axId val="34755950"/>
        <c:scaling>
          <c:orientation val="minMax"/>
          <c:max val="1.2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4368095"/>
        <c:crosses val="autoZero"/>
        <c:crossBetween val="midCat"/>
        <c:dispUnits/>
      </c:valAx>
      <c:valAx>
        <c:axId val="443680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4755950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Méthode des moindres carrés</a:t>
            </a:r>
          </a:p>
        </c:rich>
      </c:tx>
      <c:layout>
        <c:manualLayout>
          <c:xMode val="factor"/>
          <c:yMode val="factor"/>
          <c:x val="0"/>
          <c:y val="0.01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0475"/>
          <c:w val="0.99475"/>
          <c:h val="0.89525"/>
        </c:manualLayout>
      </c:layout>
      <c:scatterChart>
        <c:scatterStyle val="lineMarker"/>
        <c:varyColors val="0"/>
        <c:ser>
          <c:idx val="1"/>
          <c:order val="0"/>
          <c:tx>
            <c:v>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'Moindres carrés'!$C$2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'Moindres carrés'!$D$2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'Moindres carrés'!$G$7:$G$8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carrés'!$H$7:$H$8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carrés'!$M$20:$M$21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carrés'!$N$20:$N$21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3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carrés'!$M$22:$M$23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carrés'!$N$22:$N$23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carrés'!$M$24:$M$25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carrés'!$N$24:$N$25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5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carrés'!$M$26:$M$27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carrés'!$N$26:$N$27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6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carrés'!$M$30:$M$31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carrés'!$N$30:$N$31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7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carrés'!$M$32:$M$33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carrés'!$N$32:$N$33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8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carrés'!$M$34:$M$35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carrés'!$N$34:$N$35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0"/>
          <c:order val="9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carrés'!$M$28:$M$29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carrés'!$N$28:$N$29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'Moindres carrés'!$M$30:$M$31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carrés'!$N$30:$N$31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'Moindres carrés'!$M$32:$M$33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carrés'!$N$32:$N$33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3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carrés'!$M$34:$M$35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carrés'!$N$34:$N$35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13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carrés'!$M$36:$M$37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carrés'!$N$36:$N$37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1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carrés'!$M$38:$M$39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carrés'!$N$38:$N$39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6"/>
          <c:order val="15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carrés'!$M$40:$M$41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carrés'!$N$40:$N$41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7"/>
          <c:order val="16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carrés'!$M$42:$M$43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carrés'!$N$42:$N$43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8"/>
          <c:order val="17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carrés'!$M$44:$M$45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carrés'!$N$44:$N$45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9"/>
          <c:order val="18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carrés'!$M$46:$M$47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carrés'!$N$46:$N$47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0"/>
          <c:order val="19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carrés'!$M$48:$M$49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carrés'!$N$48:$N$49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2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carrés'!$M$50:$M$51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carrés'!$N$50:$N$51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2"/>
          <c:order val="2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carrés'!$M$52:$M$53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carrés'!$N$52:$N$53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3"/>
          <c:order val="2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'Moindres carrés'!$M$54:$M$55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'Moindres carrés'!$N$54:$N$55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1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'Moindres carrés'!$C$4:$C$21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'Moindres carrés'!$D$4:$D$21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63768536"/>
        <c:axId val="37045913"/>
      </c:scatterChart>
      <c:valAx>
        <c:axId val="63768536"/>
        <c:scaling>
          <c:orientation val="minMax"/>
          <c:max val="120"/>
          <c:min val="9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7045913"/>
        <c:crosses val="autoZero"/>
        <c:crossBetween val="midCat"/>
        <c:dispUnits/>
        <c:majorUnit val="5"/>
      </c:valAx>
      <c:valAx>
        <c:axId val="37045913"/>
        <c:scaling>
          <c:orientation val="minMax"/>
          <c:max val="10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3768536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54"/>
          <c:w val="0.96425"/>
          <c:h val="0.92075"/>
        </c:manualLayout>
      </c:layout>
      <c:scatterChart>
        <c:scatterStyle val="lineMarker"/>
        <c:varyColors val="0"/>
        <c:ser>
          <c:idx val="0"/>
          <c:order val="0"/>
          <c:tx>
            <c:v>Nuage de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'Mayer Courbe de température'!$E$3:$E$10</c:f>
              <c:numCache/>
            </c:numRef>
          </c:xVal>
          <c:yVal>
            <c:numRef>
              <c:f>'Mayer Courbe de température'!$F$3:$F$10</c:f>
              <c:numCache/>
            </c:numRef>
          </c:yVal>
          <c:smooth val="0"/>
        </c:ser>
        <c:ser>
          <c:idx val="1"/>
          <c:order val="1"/>
          <c:tx>
            <c:v>G1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'Mayer Courbe de température'!$I$3</c:f>
              <c:numCache/>
            </c:numRef>
          </c:xVal>
          <c:yVal>
            <c:numRef>
              <c:f>'Mayer Courbe de température'!$I$4</c:f>
              <c:numCache/>
            </c:numRef>
          </c:yVal>
          <c:smooth val="0"/>
        </c:ser>
        <c:ser>
          <c:idx val="2"/>
          <c:order val="2"/>
          <c:tx>
            <c:v>G2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'Mayer Courbe de température'!$I$6</c:f>
              <c:numCache/>
            </c:numRef>
          </c:xVal>
          <c:yVal>
            <c:numRef>
              <c:f>'Mayer Courbe de température'!$I$7</c:f>
              <c:numCache/>
            </c:numRef>
          </c:yVal>
          <c:smooth val="0"/>
        </c:ser>
        <c:ser>
          <c:idx val="3"/>
          <c:order val="3"/>
          <c:tx>
            <c:v>Droite de Mayer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'Mayer Courbe de température'!$H$15:$H$16</c:f>
              <c:numCache/>
            </c:numRef>
          </c:xVal>
          <c:yVal>
            <c:numRef>
              <c:f>'Mayer Courbe de température'!$I$15:$I$16</c:f>
              <c:numCache/>
            </c:numRef>
          </c:yVal>
          <c:smooth val="0"/>
        </c:ser>
        <c:axId val="64977762"/>
        <c:axId val="47928947"/>
      </c:scatterChart>
      <c:valAx>
        <c:axId val="64977762"/>
        <c:scaling>
          <c:orientation val="minMax"/>
          <c:max val="8"/>
          <c:min val="1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928947"/>
        <c:crosses val="autoZero"/>
        <c:crossBetween val="midCat"/>
        <c:dispUnits/>
        <c:majorUnit val="1"/>
      </c:valAx>
      <c:valAx>
        <c:axId val="47928947"/>
        <c:scaling>
          <c:orientation val="minMax"/>
          <c:max val="40"/>
          <c:min val="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9777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5375"/>
          <c:y val="0.593"/>
          <c:w val="0.94625"/>
          <c:h val="0.071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10</xdr:col>
      <xdr:colOff>685800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771525" y="1047750"/>
        <a:ext cx="7534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5</xdr:col>
      <xdr:colOff>581025</xdr:colOff>
      <xdr:row>27</xdr:row>
      <xdr:rowOff>57150</xdr:rowOff>
    </xdr:to>
    <xdr:graphicFrame>
      <xdr:nvGraphicFramePr>
        <xdr:cNvPr id="1" name="Chart 2"/>
        <xdr:cNvGraphicFramePr/>
      </xdr:nvGraphicFramePr>
      <xdr:xfrm>
        <a:off x="0" y="676275"/>
        <a:ext cx="43910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3</xdr:row>
      <xdr:rowOff>9525</xdr:rowOff>
    </xdr:from>
    <xdr:to>
      <xdr:col>10</xdr:col>
      <xdr:colOff>1247775</xdr:colOff>
      <xdr:row>29</xdr:row>
      <xdr:rowOff>95250</xdr:rowOff>
    </xdr:to>
    <xdr:graphicFrame>
      <xdr:nvGraphicFramePr>
        <xdr:cNvPr id="2" name="Chart 1"/>
        <xdr:cNvGraphicFramePr/>
      </xdr:nvGraphicFramePr>
      <xdr:xfrm>
        <a:off x="4362450" y="647700"/>
        <a:ext cx="504825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2</xdr:row>
      <xdr:rowOff>66675</xdr:rowOff>
    </xdr:from>
    <xdr:to>
      <xdr:col>3</xdr:col>
      <xdr:colOff>3771900</xdr:colOff>
      <xdr:row>16</xdr:row>
      <xdr:rowOff>133350</xdr:rowOff>
    </xdr:to>
    <xdr:graphicFrame>
      <xdr:nvGraphicFramePr>
        <xdr:cNvPr id="1" name="Chart 3"/>
        <xdr:cNvGraphicFramePr/>
      </xdr:nvGraphicFramePr>
      <xdr:xfrm>
        <a:off x="847725" y="628650"/>
        <a:ext cx="6115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F6" sqref="F6"/>
    </sheetView>
  </sheetViews>
  <sheetFormatPr defaultColWidth="11.421875" defaultRowHeight="12.75"/>
  <cols>
    <col min="1" max="16384" width="11.421875" style="1" customWidth="1"/>
  </cols>
  <sheetData>
    <row r="1" spans="1:12" ht="1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1" ht="16.5" thickBot="1">
      <c r="B2" s="70" t="s">
        <v>3</v>
      </c>
      <c r="C2" s="70"/>
      <c r="D2" s="70"/>
      <c r="E2" s="70"/>
      <c r="F2" s="70"/>
      <c r="G2" s="70"/>
      <c r="H2" s="70"/>
      <c r="I2" s="70"/>
      <c r="J2" s="70"/>
      <c r="K2" s="70"/>
    </row>
    <row r="3" spans="2:3" ht="18.75" thickBot="1">
      <c r="B3" s="55" t="s">
        <v>24</v>
      </c>
      <c r="C3" s="56" t="s">
        <v>25</v>
      </c>
    </row>
    <row r="4" spans="1:6" ht="15">
      <c r="A4" s="2"/>
      <c r="B4" s="67">
        <v>93</v>
      </c>
      <c r="C4" s="67">
        <v>2</v>
      </c>
      <c r="E4" s="3">
        <v>90</v>
      </c>
      <c r="F4" s="4">
        <v>2</v>
      </c>
    </row>
    <row r="5" spans="1:6" ht="15.75" thickBot="1">
      <c r="A5" s="2"/>
      <c r="B5" s="67">
        <v>95</v>
      </c>
      <c r="C5" s="67">
        <v>1</v>
      </c>
      <c r="E5" s="5">
        <v>115</v>
      </c>
      <c r="F5" s="6">
        <v>10</v>
      </c>
    </row>
    <row r="6" spans="1:3" ht="15">
      <c r="A6" s="2"/>
      <c r="B6" s="67">
        <v>95</v>
      </c>
      <c r="C6" s="67">
        <v>4</v>
      </c>
    </row>
    <row r="7" spans="1:3" ht="15">
      <c r="A7" s="2"/>
      <c r="B7" s="67">
        <v>98</v>
      </c>
      <c r="C7" s="67">
        <v>5</v>
      </c>
    </row>
    <row r="8" spans="1:3" ht="15">
      <c r="A8" s="2"/>
      <c r="B8" s="67">
        <v>98</v>
      </c>
      <c r="C8" s="67">
        <v>3</v>
      </c>
    </row>
    <row r="9" spans="1:3" ht="15">
      <c r="A9" s="2"/>
      <c r="B9" s="67">
        <v>99</v>
      </c>
      <c r="C9" s="67">
        <v>2</v>
      </c>
    </row>
    <row r="10" spans="1:3" ht="15">
      <c r="A10" s="2"/>
      <c r="B10" s="67">
        <v>100</v>
      </c>
      <c r="C10" s="67">
        <v>4</v>
      </c>
    </row>
    <row r="11" spans="1:3" ht="15">
      <c r="A11" s="2"/>
      <c r="B11" s="67">
        <v>100</v>
      </c>
      <c r="C11" s="67">
        <v>6</v>
      </c>
    </row>
    <row r="12" spans="2:3" ht="15">
      <c r="B12" s="67">
        <v>102</v>
      </c>
      <c r="C12" s="67">
        <v>6</v>
      </c>
    </row>
    <row r="13" spans="2:3" ht="15">
      <c r="B13" s="67">
        <v>103</v>
      </c>
      <c r="C13" s="67">
        <v>8</v>
      </c>
    </row>
    <row r="14" spans="2:3" ht="15">
      <c r="B14" s="67">
        <v>103</v>
      </c>
      <c r="C14" s="67">
        <v>7</v>
      </c>
    </row>
    <row r="15" spans="2:3" ht="15">
      <c r="B15" s="67">
        <v>105</v>
      </c>
      <c r="C15" s="67">
        <v>9</v>
      </c>
    </row>
    <row r="16" spans="2:3" ht="15">
      <c r="B16" s="67">
        <v>105</v>
      </c>
      <c r="C16" s="67">
        <v>5</v>
      </c>
    </row>
    <row r="17" spans="2:3" ht="15">
      <c r="B17" s="67">
        <v>108</v>
      </c>
      <c r="C17" s="67">
        <v>7</v>
      </c>
    </row>
    <row r="18" spans="2:3" ht="15">
      <c r="B18" s="67">
        <v>110</v>
      </c>
      <c r="C18" s="67">
        <v>5</v>
      </c>
    </row>
    <row r="19" spans="2:3" ht="15">
      <c r="B19" s="67">
        <v>110</v>
      </c>
      <c r="C19" s="67">
        <v>8</v>
      </c>
    </row>
    <row r="20" spans="2:3" ht="15">
      <c r="B20" s="67">
        <v>113</v>
      </c>
      <c r="C20" s="67">
        <v>7</v>
      </c>
    </row>
    <row r="21" spans="2:3" ht="15">
      <c r="B21" s="67">
        <v>115</v>
      </c>
      <c r="C21" s="67">
        <v>8</v>
      </c>
    </row>
    <row r="42" spans="10:13" ht="15.75">
      <c r="J42" s="70" t="s">
        <v>27</v>
      </c>
      <c r="K42" s="70"/>
      <c r="L42" s="70"/>
      <c r="M42" s="68">
        <f>CORREL(B4:B21,C4:C21)</f>
        <v>0.7334938310204672</v>
      </c>
    </row>
  </sheetData>
  <mergeCells count="3">
    <mergeCell ref="A1:L1"/>
    <mergeCell ref="B2:K2"/>
    <mergeCell ref="J42:L4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55"/>
  <sheetViews>
    <sheetView showGridLines="0" workbookViewId="0" topLeftCell="A12">
      <selection activeCell="E40" sqref="E40"/>
    </sheetView>
  </sheetViews>
  <sheetFormatPr defaultColWidth="11.421875" defaultRowHeight="12.75"/>
  <cols>
    <col min="1" max="7" width="11.421875" style="40" customWidth="1"/>
    <col min="8" max="8" width="11.57421875" style="40" bestFit="1" customWidth="1"/>
    <col min="9" max="9" width="11.140625" style="40" customWidth="1"/>
    <col min="10" max="10" width="19.7109375" style="40" customWidth="1"/>
    <col min="11" max="12" width="33.57421875" style="40" customWidth="1"/>
    <col min="13" max="15" width="11.57421875" style="40" customWidth="1"/>
    <col min="16" max="17" width="11.421875" style="40" customWidth="1"/>
    <col min="18" max="18" width="11.8515625" style="45" bestFit="1" customWidth="1"/>
    <col min="19" max="41" width="11.421875" style="45" customWidth="1"/>
    <col min="42" max="42" width="11.421875" style="46" customWidth="1"/>
    <col min="43" max="16384" width="11.421875" style="40" customWidth="1"/>
  </cols>
  <sheetData>
    <row r="1" ht="15.75" thickBot="1"/>
    <row r="2" spans="2:42" ht="15.75" thickBot="1">
      <c r="B2" s="59" t="s">
        <v>18</v>
      </c>
      <c r="C2" s="65">
        <f>AVERAGE(C4:C21)</f>
        <v>102.88888888888889</v>
      </c>
      <c r="D2" s="66">
        <f>AVERAGE(D4:D21)</f>
        <v>5.388888888888889</v>
      </c>
      <c r="F2" s="57" t="s">
        <v>17</v>
      </c>
      <c r="G2" s="58">
        <f>H13/100</f>
        <v>0.21</v>
      </c>
      <c r="H2" s="74" t="s">
        <v>2</v>
      </c>
      <c r="I2" s="75"/>
      <c r="J2" s="76"/>
      <c r="K2" s="64">
        <f>N18</f>
        <v>46.1621111111111</v>
      </c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40"/>
      <c r="AP2" s="40"/>
    </row>
    <row r="3" spans="3:42" ht="18.75" thickBot="1">
      <c r="C3" s="55" t="s">
        <v>24</v>
      </c>
      <c r="D3" s="56" t="s">
        <v>25</v>
      </c>
      <c r="F3" s="61" t="s">
        <v>26</v>
      </c>
      <c r="G3" s="62">
        <f>LINEST(D4:D21,C4:C21,TRUE)</f>
        <v>0.2715670436187399</v>
      </c>
      <c r="H3" s="71" t="s">
        <v>2</v>
      </c>
      <c r="I3" s="72"/>
      <c r="J3" s="72"/>
      <c r="K3" s="63">
        <f>AP$25</f>
        <v>43.55508885298868</v>
      </c>
      <c r="L3" s="42"/>
      <c r="M3" s="41"/>
      <c r="Q3" s="43" t="s">
        <v>1</v>
      </c>
      <c r="R3" s="44">
        <v>0.05</v>
      </c>
      <c r="AP3" s="54" t="s">
        <v>23</v>
      </c>
    </row>
    <row r="4" spans="3:42" ht="15">
      <c r="C4" s="67">
        <v>93</v>
      </c>
      <c r="D4" s="67">
        <v>2</v>
      </c>
      <c r="Q4" s="47" t="s">
        <v>0</v>
      </c>
      <c r="R4" s="48">
        <v>0</v>
      </c>
      <c r="S4" s="48">
        <f>R4+$R3</f>
        <v>0.05</v>
      </c>
      <c r="T4" s="48">
        <f aca="true" t="shared" si="0" ref="T4:AB4">S4+$R3</f>
        <v>0.1</v>
      </c>
      <c r="U4" s="48">
        <f t="shared" si="0"/>
        <v>0.15000000000000002</v>
      </c>
      <c r="V4" s="48">
        <f t="shared" si="0"/>
        <v>0.2</v>
      </c>
      <c r="W4" s="48">
        <f t="shared" si="0"/>
        <v>0.25</v>
      </c>
      <c r="X4" s="48">
        <f t="shared" si="0"/>
        <v>0.3</v>
      </c>
      <c r="Y4" s="48">
        <f t="shared" si="0"/>
        <v>0.35</v>
      </c>
      <c r="Z4" s="48">
        <f t="shared" si="0"/>
        <v>0.39999999999999997</v>
      </c>
      <c r="AA4" s="48">
        <f t="shared" si="0"/>
        <v>0.44999999999999996</v>
      </c>
      <c r="AB4" s="48">
        <f t="shared" si="0"/>
        <v>0.49999999999999994</v>
      </c>
      <c r="AC4" s="48">
        <f>AB4+$R3</f>
        <v>0.5499999999999999</v>
      </c>
      <c r="AD4" s="48">
        <f aca="true" t="shared" si="1" ref="AD4:AI4">AC4+$R3</f>
        <v>0.6</v>
      </c>
      <c r="AE4" s="48">
        <f t="shared" si="1"/>
        <v>0.65</v>
      </c>
      <c r="AF4" s="48">
        <f t="shared" si="1"/>
        <v>0.7000000000000001</v>
      </c>
      <c r="AG4" s="48">
        <f t="shared" si="1"/>
        <v>0.7500000000000001</v>
      </c>
      <c r="AH4" s="48">
        <f t="shared" si="1"/>
        <v>0.8000000000000002</v>
      </c>
      <c r="AI4" s="48">
        <f t="shared" si="1"/>
        <v>0.8500000000000002</v>
      </c>
      <c r="AJ4" s="48">
        <f aca="true" t="shared" si="2" ref="AJ4:AO4">AI4+$R3</f>
        <v>0.9000000000000002</v>
      </c>
      <c r="AK4" s="48">
        <f t="shared" si="2"/>
        <v>0.9500000000000003</v>
      </c>
      <c r="AL4" s="48">
        <f t="shared" si="2"/>
        <v>1.0000000000000002</v>
      </c>
      <c r="AM4" s="48">
        <f t="shared" si="2"/>
        <v>1.0500000000000003</v>
      </c>
      <c r="AN4" s="48">
        <f t="shared" si="2"/>
        <v>1.1000000000000003</v>
      </c>
      <c r="AO4" s="48">
        <f t="shared" si="2"/>
        <v>1.1500000000000004</v>
      </c>
      <c r="AP4" s="49">
        <f>$G$3</f>
        <v>0.2715670436187399</v>
      </c>
    </row>
    <row r="5" spans="3:42" ht="15">
      <c r="C5" s="67">
        <v>95</v>
      </c>
      <c r="D5" s="67">
        <v>1</v>
      </c>
      <c r="I5" s="41"/>
      <c r="J5" s="41"/>
      <c r="K5" s="41"/>
      <c r="L5" s="41"/>
      <c r="M5" s="41"/>
      <c r="R5" s="50">
        <f aca="true" t="shared" si="3" ref="R5:Z20">($D4-$D$2-R$4*($C4-$C$2))^2</f>
        <v>11.48456790123457</v>
      </c>
      <c r="S5" s="50">
        <f t="shared" si="3"/>
        <v>8.37780864197531</v>
      </c>
      <c r="T5" s="50">
        <f t="shared" si="3"/>
        <v>5.760000000000004</v>
      </c>
      <c r="U5" s="50">
        <f t="shared" si="3"/>
        <v>3.631141975308644</v>
      </c>
      <c r="V5" s="50">
        <f t="shared" si="3"/>
        <v>1.9912345679012373</v>
      </c>
      <c r="W5" s="50">
        <f t="shared" si="3"/>
        <v>0.8402777777777799</v>
      </c>
      <c r="X5" s="50">
        <f t="shared" si="3"/>
        <v>0.17827160493827296</v>
      </c>
      <c r="Y5" s="50">
        <f t="shared" si="3"/>
        <v>0.0052160493827158195</v>
      </c>
      <c r="Z5" s="50">
        <f t="shared" si="3"/>
        <v>0.32111111111110885</v>
      </c>
      <c r="AA5" s="50">
        <f aca="true" t="shared" si="4" ref="AA5:AO20">($D4-$D$2-AA$4*($C4-$C$2))^2</f>
        <v>1.1259567901234526</v>
      </c>
      <c r="AB5" s="50">
        <f t="shared" si="4"/>
        <v>2.4197530864197443</v>
      </c>
      <c r="AC5" s="50">
        <f t="shared" si="4"/>
        <v>4.202499999999988</v>
      </c>
      <c r="AD5" s="50">
        <f t="shared" si="4"/>
        <v>6.474197530864183</v>
      </c>
      <c r="AE5" s="50">
        <f t="shared" si="4"/>
        <v>9.234845679012334</v>
      </c>
      <c r="AF5" s="50">
        <f t="shared" si="4"/>
        <v>12.484444444444431</v>
      </c>
      <c r="AG5" s="50">
        <f t="shared" si="4"/>
        <v>16.22299382716048</v>
      </c>
      <c r="AH5" s="50">
        <f t="shared" si="4"/>
        <v>20.450493827160486</v>
      </c>
      <c r="AI5" s="50">
        <f t="shared" si="4"/>
        <v>25.166944444444436</v>
      </c>
      <c r="AJ5" s="50">
        <f t="shared" si="4"/>
        <v>30.372345679012344</v>
      </c>
      <c r="AK5" s="50">
        <f t="shared" si="4"/>
        <v>36.06669753086419</v>
      </c>
      <c r="AL5" s="50">
        <f t="shared" si="4"/>
        <v>42.24999999999998</v>
      </c>
      <c r="AM5" s="50">
        <f t="shared" si="4"/>
        <v>48.922253086419744</v>
      </c>
      <c r="AN5" s="50">
        <f t="shared" si="4"/>
        <v>56.083456790123456</v>
      </c>
      <c r="AO5" s="50">
        <f t="shared" si="4"/>
        <v>63.733611111111095</v>
      </c>
      <c r="AP5" s="51">
        <f aca="true" t="shared" si="5" ref="AP5:AP22">($D4-$D$2-AP$4*($C4-$C$2))^2</f>
        <v>0.49476110564488707</v>
      </c>
    </row>
    <row r="6" spans="3:42" ht="15">
      <c r="C6" s="67">
        <v>95</v>
      </c>
      <c r="D6" s="67">
        <v>4</v>
      </c>
      <c r="I6" s="41"/>
      <c r="J6" s="41"/>
      <c r="K6" s="41"/>
      <c r="L6" s="41"/>
      <c r="M6" s="41"/>
      <c r="R6" s="50">
        <f t="shared" si="3"/>
        <v>19.26234567901235</v>
      </c>
      <c r="S6" s="50">
        <f t="shared" si="3"/>
        <v>15.95558641975309</v>
      </c>
      <c r="T6" s="50">
        <f t="shared" si="3"/>
        <v>12.960000000000004</v>
      </c>
      <c r="U6" s="50">
        <f t="shared" si="3"/>
        <v>10.27558641975309</v>
      </c>
      <c r="V6" s="50">
        <f t="shared" si="3"/>
        <v>7.90234567901235</v>
      </c>
      <c r="W6" s="50">
        <f t="shared" si="3"/>
        <v>5.840277777777784</v>
      </c>
      <c r="X6" s="50">
        <f t="shared" si="3"/>
        <v>4.089382716049387</v>
      </c>
      <c r="Y6" s="50">
        <f t="shared" si="3"/>
        <v>2.649660493827166</v>
      </c>
      <c r="Z6" s="50">
        <f t="shared" si="3"/>
        <v>1.5211111111111157</v>
      </c>
      <c r="AA6" s="50">
        <f t="shared" si="4"/>
        <v>0.7037345679012386</v>
      </c>
      <c r="AB6" s="50">
        <f t="shared" si="4"/>
        <v>0.19753086419753302</v>
      </c>
      <c r="AC6" s="50">
        <f t="shared" si="4"/>
        <v>0.0025000000000002486</v>
      </c>
      <c r="AD6" s="50">
        <f t="shared" si="4"/>
        <v>0.11864197530864053</v>
      </c>
      <c r="AE6" s="50">
        <f t="shared" si="4"/>
        <v>0.5459567901234529</v>
      </c>
      <c r="AF6" s="50">
        <f t="shared" si="4"/>
        <v>1.2844444444444394</v>
      </c>
      <c r="AG6" s="50">
        <f t="shared" si="4"/>
        <v>2.334104938271599</v>
      </c>
      <c r="AH6" s="50">
        <f t="shared" si="4"/>
        <v>3.6949382716049324</v>
      </c>
      <c r="AI6" s="50">
        <f t="shared" si="4"/>
        <v>5.36694444444444</v>
      </c>
      <c r="AJ6" s="50">
        <f t="shared" si="4"/>
        <v>7.350123456790114</v>
      </c>
      <c r="AK6" s="50">
        <f t="shared" si="4"/>
        <v>9.644475308641967</v>
      </c>
      <c r="AL6" s="50">
        <f t="shared" si="4"/>
        <v>12.249999999999988</v>
      </c>
      <c r="AM6" s="50">
        <f t="shared" si="4"/>
        <v>15.16669753086418</v>
      </c>
      <c r="AN6" s="50">
        <f t="shared" si="4"/>
        <v>18.39456790123456</v>
      </c>
      <c r="AO6" s="50">
        <f t="shared" si="4"/>
        <v>21.933611111111098</v>
      </c>
      <c r="AP6" s="51">
        <f t="shared" si="5"/>
        <v>5.046882015654</v>
      </c>
    </row>
    <row r="7" spans="3:42" ht="15">
      <c r="C7" s="67">
        <v>98</v>
      </c>
      <c r="D7" s="67">
        <v>5</v>
      </c>
      <c r="F7" s="41" t="s">
        <v>19</v>
      </c>
      <c r="G7" s="41">
        <v>0</v>
      </c>
      <c r="H7" s="41">
        <f>$D$2+$G$2*(G7-$C$2)</f>
        <v>-16.217777777777776</v>
      </c>
      <c r="R7" s="50">
        <f t="shared" si="3"/>
        <v>1.9290123456790134</v>
      </c>
      <c r="S7" s="50">
        <f t="shared" si="3"/>
        <v>0.9889197530864207</v>
      </c>
      <c r="T7" s="50">
        <f t="shared" si="3"/>
        <v>0.36000000000000076</v>
      </c>
      <c r="U7" s="50">
        <f t="shared" si="3"/>
        <v>0.04225308641975333</v>
      </c>
      <c r="V7" s="50">
        <f t="shared" si="3"/>
        <v>0.035679012345678676</v>
      </c>
      <c r="W7" s="50">
        <f t="shared" si="3"/>
        <v>0.3402777777777764</v>
      </c>
      <c r="X7" s="50">
        <f t="shared" si="3"/>
        <v>0.9560493827160469</v>
      </c>
      <c r="Y7" s="50">
        <f t="shared" si="3"/>
        <v>1.882993827160489</v>
      </c>
      <c r="Z7" s="50">
        <f t="shared" si="3"/>
        <v>3.1211111111111047</v>
      </c>
      <c r="AA7" s="50">
        <f t="shared" si="4"/>
        <v>4.670401234567891</v>
      </c>
      <c r="AB7" s="50">
        <f t="shared" si="4"/>
        <v>6.5308641975308515</v>
      </c>
      <c r="AC7" s="50">
        <f t="shared" si="4"/>
        <v>8.702499999999985</v>
      </c>
      <c r="AD7" s="50">
        <f t="shared" si="4"/>
        <v>11.185308641975295</v>
      </c>
      <c r="AE7" s="50">
        <f t="shared" si="4"/>
        <v>13.97929012345677</v>
      </c>
      <c r="AF7" s="50">
        <f t="shared" si="4"/>
        <v>17.084444444444426</v>
      </c>
      <c r="AG7" s="50">
        <f t="shared" si="4"/>
        <v>20.500771604938254</v>
      </c>
      <c r="AH7" s="50">
        <f t="shared" si="4"/>
        <v>24.228271604938257</v>
      </c>
      <c r="AI7" s="50">
        <f t="shared" si="4"/>
        <v>28.266944444444434</v>
      </c>
      <c r="AJ7" s="50">
        <f t="shared" si="4"/>
        <v>32.616790123456774</v>
      </c>
      <c r="AK7" s="50">
        <f t="shared" si="4"/>
        <v>37.27780864197529</v>
      </c>
      <c r="AL7" s="50">
        <f t="shared" si="4"/>
        <v>42.24999999999998</v>
      </c>
      <c r="AM7" s="50">
        <f t="shared" si="4"/>
        <v>47.53336419753083</v>
      </c>
      <c r="AN7" s="50">
        <f t="shared" si="4"/>
        <v>53.12790123456789</v>
      </c>
      <c r="AO7" s="50">
        <f t="shared" si="4"/>
        <v>59.033611111111085</v>
      </c>
      <c r="AP7" s="51">
        <f t="shared" si="5"/>
        <v>0.5677220802743473</v>
      </c>
    </row>
    <row r="8" spans="3:42" ht="15">
      <c r="C8" s="67">
        <v>98</v>
      </c>
      <c r="D8" s="67">
        <v>3</v>
      </c>
      <c r="F8" s="41" t="s">
        <v>20</v>
      </c>
      <c r="G8" s="41">
        <v>120</v>
      </c>
      <c r="H8" s="41">
        <f>$D$2+$G$2*(G8-$C$2)</f>
        <v>8.982222222222223</v>
      </c>
      <c r="I8" s="41"/>
      <c r="J8" s="41"/>
      <c r="K8" s="41"/>
      <c r="L8" s="41"/>
      <c r="M8" s="41"/>
      <c r="R8" s="50">
        <f t="shared" si="3"/>
        <v>0.15123456790123488</v>
      </c>
      <c r="S8" s="50">
        <f t="shared" si="3"/>
        <v>0.020864197530864353</v>
      </c>
      <c r="T8" s="50">
        <f t="shared" si="3"/>
        <v>0.009999999999999863</v>
      </c>
      <c r="U8" s="50">
        <f t="shared" si="3"/>
        <v>0.11864197530864144</v>
      </c>
      <c r="V8" s="50">
        <f t="shared" si="3"/>
        <v>0.34679012345678895</v>
      </c>
      <c r="W8" s="50">
        <f t="shared" si="3"/>
        <v>0.6944444444444424</v>
      </c>
      <c r="X8" s="50">
        <f t="shared" si="3"/>
        <v>1.161604938271602</v>
      </c>
      <c r="Y8" s="50">
        <f t="shared" si="3"/>
        <v>1.7482716049382674</v>
      </c>
      <c r="Z8" s="50">
        <f t="shared" si="3"/>
        <v>2.4544444444444387</v>
      </c>
      <c r="AA8" s="50">
        <f t="shared" si="4"/>
        <v>3.280123456790116</v>
      </c>
      <c r="AB8" s="50">
        <f t="shared" si="4"/>
        <v>4.225308641975299</v>
      </c>
      <c r="AC8" s="50">
        <f t="shared" si="4"/>
        <v>5.289999999999989</v>
      </c>
      <c r="AD8" s="50">
        <f t="shared" si="4"/>
        <v>6.474197530864186</v>
      </c>
      <c r="AE8" s="50">
        <f t="shared" si="4"/>
        <v>7.777901234567888</v>
      </c>
      <c r="AF8" s="50">
        <f t="shared" si="4"/>
        <v>9.201111111111096</v>
      </c>
      <c r="AG8" s="50">
        <f t="shared" si="4"/>
        <v>10.743827160493812</v>
      </c>
      <c r="AH8" s="50">
        <f t="shared" si="4"/>
        <v>12.406049382716033</v>
      </c>
      <c r="AI8" s="50">
        <f t="shared" si="4"/>
        <v>14.187777777777764</v>
      </c>
      <c r="AJ8" s="50">
        <f t="shared" si="4"/>
        <v>16.089012345679</v>
      </c>
      <c r="AK8" s="50">
        <f t="shared" si="4"/>
        <v>18.109753086419737</v>
      </c>
      <c r="AL8" s="50">
        <f t="shared" si="4"/>
        <v>20.249999999999975</v>
      </c>
      <c r="AM8" s="50">
        <f t="shared" si="4"/>
        <v>22.509753086419728</v>
      </c>
      <c r="AN8" s="50">
        <f t="shared" si="4"/>
        <v>24.889012345678985</v>
      </c>
      <c r="AO8" s="50">
        <f t="shared" si="4"/>
        <v>27.38777777777775</v>
      </c>
      <c r="AP8" s="51">
        <f t="shared" si="5"/>
        <v>0.8812932683649931</v>
      </c>
    </row>
    <row r="9" spans="3:42" ht="15">
      <c r="C9" s="67">
        <v>99</v>
      </c>
      <c r="D9" s="67">
        <v>2</v>
      </c>
      <c r="I9" s="41"/>
      <c r="J9" s="41"/>
      <c r="K9" s="41"/>
      <c r="L9" s="41"/>
      <c r="M9" s="41"/>
      <c r="R9" s="50">
        <f t="shared" si="3"/>
        <v>5.706790123456792</v>
      </c>
      <c r="S9" s="50">
        <f t="shared" si="3"/>
        <v>4.598641975308643</v>
      </c>
      <c r="T9" s="50">
        <f t="shared" si="3"/>
        <v>3.610000000000003</v>
      </c>
      <c r="U9" s="50">
        <f t="shared" si="3"/>
        <v>2.740864197530867</v>
      </c>
      <c r="V9" s="50">
        <f t="shared" si="3"/>
        <v>1.9912345679012373</v>
      </c>
      <c r="W9" s="50">
        <f t="shared" si="3"/>
        <v>1.3611111111111138</v>
      </c>
      <c r="X9" s="50">
        <f t="shared" si="3"/>
        <v>0.8504938271604964</v>
      </c>
      <c r="Y9" s="50">
        <f t="shared" si="3"/>
        <v>0.45938271604938485</v>
      </c>
      <c r="Z9" s="50">
        <f t="shared" si="3"/>
        <v>0.18777777777777932</v>
      </c>
      <c r="AA9" s="50">
        <f t="shared" si="4"/>
        <v>0.035679012345679766</v>
      </c>
      <c r="AB9" s="50">
        <f t="shared" si="4"/>
        <v>0.003086419753086151</v>
      </c>
      <c r="AC9" s="50">
        <f t="shared" si="4"/>
        <v>0.08999999999999857</v>
      </c>
      <c r="AD9" s="50">
        <f t="shared" si="4"/>
        <v>0.29641975308641716</v>
      </c>
      <c r="AE9" s="50">
        <f t="shared" si="4"/>
        <v>0.622345679012342</v>
      </c>
      <c r="AF9" s="50">
        <f t="shared" si="4"/>
        <v>1.067777777777773</v>
      </c>
      <c r="AG9" s="50">
        <f t="shared" si="4"/>
        <v>1.6327160493827102</v>
      </c>
      <c r="AH9" s="50">
        <f t="shared" si="4"/>
        <v>2.3171604938271533</v>
      </c>
      <c r="AI9" s="50">
        <f t="shared" si="4"/>
        <v>3.1211111111111047</v>
      </c>
      <c r="AJ9" s="50">
        <f t="shared" si="4"/>
        <v>4.044567901234561</v>
      </c>
      <c r="AK9" s="50">
        <f t="shared" si="4"/>
        <v>5.0875308641975225</v>
      </c>
      <c r="AL9" s="50">
        <f t="shared" si="4"/>
        <v>6.249999999999987</v>
      </c>
      <c r="AM9" s="50">
        <f t="shared" si="4"/>
        <v>7.531975308641961</v>
      </c>
      <c r="AN9" s="50">
        <f t="shared" si="4"/>
        <v>8.933456790123442</v>
      </c>
      <c r="AO9" s="50">
        <f t="shared" si="4"/>
        <v>10.454444444444428</v>
      </c>
      <c r="AP9" s="51">
        <f t="shared" si="5"/>
        <v>1.1262044153763064</v>
      </c>
    </row>
    <row r="10" spans="3:42" ht="15">
      <c r="C10" s="67">
        <v>100</v>
      </c>
      <c r="D10" s="67">
        <v>4</v>
      </c>
      <c r="F10" s="41" t="s">
        <v>21</v>
      </c>
      <c r="G10" s="52">
        <f>AP4</f>
        <v>0.2715670436187399</v>
      </c>
      <c r="H10" s="41">
        <f>0</f>
        <v>0</v>
      </c>
      <c r="I10" s="41"/>
      <c r="J10" s="41"/>
      <c r="K10" s="41"/>
      <c r="L10" s="41"/>
      <c r="M10" s="41"/>
      <c r="R10" s="50">
        <f t="shared" si="3"/>
        <v>11.48456790123457</v>
      </c>
      <c r="S10" s="50">
        <f t="shared" si="3"/>
        <v>10.20447530864198</v>
      </c>
      <c r="T10" s="50">
        <f t="shared" si="3"/>
        <v>9.000000000000005</v>
      </c>
      <c r="U10" s="50">
        <f t="shared" si="3"/>
        <v>7.871141975308646</v>
      </c>
      <c r="V10" s="50">
        <f t="shared" si="3"/>
        <v>6.817901234567906</v>
      </c>
      <c r="W10" s="50">
        <f t="shared" si="3"/>
        <v>5.840277777777784</v>
      </c>
      <c r="X10" s="50">
        <f t="shared" si="3"/>
        <v>4.9382716049382775</v>
      </c>
      <c r="Y10" s="50">
        <f t="shared" si="3"/>
        <v>4.111882716049389</v>
      </c>
      <c r="Z10" s="50">
        <f t="shared" si="3"/>
        <v>3.3611111111111174</v>
      </c>
      <c r="AA10" s="50">
        <f t="shared" si="4"/>
        <v>2.685956790123463</v>
      </c>
      <c r="AB10" s="50">
        <f t="shared" si="4"/>
        <v>2.086419753086426</v>
      </c>
      <c r="AC10" s="50">
        <f t="shared" si="4"/>
        <v>1.5625000000000056</v>
      </c>
      <c r="AD10" s="50">
        <f t="shared" si="4"/>
        <v>1.1141975308642027</v>
      </c>
      <c r="AE10" s="50">
        <f t="shared" si="4"/>
        <v>0.7415123456790162</v>
      </c>
      <c r="AF10" s="50">
        <f t="shared" si="4"/>
        <v>0.4444444444444478</v>
      </c>
      <c r="AG10" s="50">
        <f t="shared" si="4"/>
        <v>0.222993827160496</v>
      </c>
      <c r="AH10" s="50">
        <f t="shared" si="4"/>
        <v>0.07716049382716167</v>
      </c>
      <c r="AI10" s="50">
        <f t="shared" si="4"/>
        <v>0.00694444444444484</v>
      </c>
      <c r="AJ10" s="50">
        <f t="shared" si="4"/>
        <v>0.012345679012345196</v>
      </c>
      <c r="AK10" s="50">
        <f t="shared" si="4"/>
        <v>0.09336419753086272</v>
      </c>
      <c r="AL10" s="50">
        <f t="shared" si="4"/>
        <v>0.24999999999999734</v>
      </c>
      <c r="AM10" s="50">
        <f t="shared" si="4"/>
        <v>0.4822530864197497</v>
      </c>
      <c r="AN10" s="50">
        <f t="shared" si="4"/>
        <v>0.7901234567901194</v>
      </c>
      <c r="AO10" s="50">
        <f t="shared" si="4"/>
        <v>1.1736111111111047</v>
      </c>
      <c r="AP10" s="51">
        <f t="shared" si="5"/>
        <v>5.441931720608314</v>
      </c>
    </row>
    <row r="11" spans="3:42" ht="15">
      <c r="C11" s="67">
        <v>100</v>
      </c>
      <c r="D11" s="67">
        <v>6</v>
      </c>
      <c r="F11" s="41" t="s">
        <v>22</v>
      </c>
      <c r="G11" s="52">
        <f>AP4</f>
        <v>0.2715670436187399</v>
      </c>
      <c r="H11" s="52">
        <f>AP25</f>
        <v>43.55508885298868</v>
      </c>
      <c r="I11" s="41"/>
      <c r="J11" s="41"/>
      <c r="K11" s="41"/>
      <c r="L11" s="41"/>
      <c r="M11" s="41"/>
      <c r="R11" s="50">
        <f t="shared" si="3"/>
        <v>1.9290123456790134</v>
      </c>
      <c r="S11" s="50">
        <f t="shared" si="3"/>
        <v>1.5486419753086431</v>
      </c>
      <c r="T11" s="50">
        <f t="shared" si="3"/>
        <v>1.2100000000000017</v>
      </c>
      <c r="U11" s="50">
        <f t="shared" si="3"/>
        <v>0.913086419753088</v>
      </c>
      <c r="V11" s="50">
        <f t="shared" si="3"/>
        <v>0.6579012345679028</v>
      </c>
      <c r="W11" s="50">
        <f t="shared" si="3"/>
        <v>0.44444444444444603</v>
      </c>
      <c r="X11" s="50">
        <f t="shared" si="3"/>
        <v>0.2727160493827175</v>
      </c>
      <c r="Y11" s="50">
        <f t="shared" si="3"/>
        <v>0.1427160493827172</v>
      </c>
      <c r="Z11" s="50">
        <f t="shared" si="3"/>
        <v>0.0544444444444453</v>
      </c>
      <c r="AA11" s="50">
        <f t="shared" si="4"/>
        <v>0.007901234567901573</v>
      </c>
      <c r="AB11" s="50">
        <f t="shared" si="4"/>
        <v>0.003086419753086176</v>
      </c>
      <c r="AC11" s="50">
        <f t="shared" si="4"/>
        <v>0.03999999999999909</v>
      </c>
      <c r="AD11" s="50">
        <f t="shared" si="4"/>
        <v>0.11864197530864037</v>
      </c>
      <c r="AE11" s="50">
        <f t="shared" si="4"/>
        <v>0.23901234567901</v>
      </c>
      <c r="AF11" s="50">
        <f t="shared" si="4"/>
        <v>0.40111111111110825</v>
      </c>
      <c r="AG11" s="50">
        <f t="shared" si="4"/>
        <v>0.6049382716049346</v>
      </c>
      <c r="AH11" s="50">
        <f t="shared" si="4"/>
        <v>0.8504938271604894</v>
      </c>
      <c r="AI11" s="50">
        <f t="shared" si="4"/>
        <v>1.1377777777777724</v>
      </c>
      <c r="AJ11" s="50">
        <f t="shared" si="4"/>
        <v>1.466790123456784</v>
      </c>
      <c r="AK11" s="50">
        <f t="shared" si="4"/>
        <v>1.8375308641975239</v>
      </c>
      <c r="AL11" s="50">
        <f t="shared" si="4"/>
        <v>2.2499999999999907</v>
      </c>
      <c r="AM11" s="50">
        <f t="shared" si="4"/>
        <v>2.7041975308641883</v>
      </c>
      <c r="AN11" s="50">
        <f t="shared" si="4"/>
        <v>3.2001234567901133</v>
      </c>
      <c r="AO11" s="50">
        <f t="shared" si="4"/>
        <v>3.7377777777777665</v>
      </c>
      <c r="AP11" s="51">
        <f t="shared" si="5"/>
        <v>0.3652532747330771</v>
      </c>
    </row>
    <row r="12" spans="3:42" ht="15">
      <c r="C12" s="67">
        <v>102</v>
      </c>
      <c r="D12" s="67">
        <v>6</v>
      </c>
      <c r="F12" s="41"/>
      <c r="G12" s="41"/>
      <c r="H12" s="41"/>
      <c r="I12" s="41"/>
      <c r="J12" s="41"/>
      <c r="K12" s="41"/>
      <c r="L12" s="41"/>
      <c r="M12" s="41"/>
      <c r="R12" s="50">
        <f t="shared" si="3"/>
        <v>0.3734567901234563</v>
      </c>
      <c r="S12" s="50">
        <f t="shared" si="3"/>
        <v>0.5708641975308634</v>
      </c>
      <c r="T12" s="50">
        <f t="shared" si="3"/>
        <v>0.8099999999999986</v>
      </c>
      <c r="U12" s="50">
        <f t="shared" si="3"/>
        <v>1.0908641975308624</v>
      </c>
      <c r="V12" s="50">
        <f t="shared" si="3"/>
        <v>1.413456790123454</v>
      </c>
      <c r="W12" s="50">
        <f t="shared" si="3"/>
        <v>1.7777777777777746</v>
      </c>
      <c r="X12" s="50">
        <f t="shared" si="3"/>
        <v>2.1838271604938235</v>
      </c>
      <c r="Y12" s="50">
        <f t="shared" si="3"/>
        <v>2.6316049382716</v>
      </c>
      <c r="Z12" s="50">
        <f t="shared" si="3"/>
        <v>3.1211111111111047</v>
      </c>
      <c r="AA12" s="50">
        <f t="shared" si="4"/>
        <v>3.6523456790123383</v>
      </c>
      <c r="AB12" s="50">
        <f t="shared" si="4"/>
        <v>4.2253086419753005</v>
      </c>
      <c r="AC12" s="50">
        <f t="shared" si="4"/>
        <v>4.839999999999989</v>
      </c>
      <c r="AD12" s="50">
        <f t="shared" si="4"/>
        <v>5.49641975308641</v>
      </c>
      <c r="AE12" s="50">
        <f t="shared" si="4"/>
        <v>6.194567901234555</v>
      </c>
      <c r="AF12" s="50">
        <f t="shared" si="4"/>
        <v>6.934444444444432</v>
      </c>
      <c r="AG12" s="50">
        <f t="shared" si="4"/>
        <v>7.716049382716037</v>
      </c>
      <c r="AH12" s="50">
        <f t="shared" si="4"/>
        <v>8.539382716049369</v>
      </c>
      <c r="AI12" s="50">
        <f t="shared" si="4"/>
        <v>9.40444444444443</v>
      </c>
      <c r="AJ12" s="50">
        <f t="shared" si="4"/>
        <v>10.311234567901218</v>
      </c>
      <c r="AK12" s="50">
        <f t="shared" si="4"/>
        <v>11.259753086419735</v>
      </c>
      <c r="AL12" s="50">
        <f t="shared" si="4"/>
        <v>12.249999999999979</v>
      </c>
      <c r="AM12" s="50">
        <f t="shared" si="4"/>
        <v>13.281975308641956</v>
      </c>
      <c r="AN12" s="50">
        <f t="shared" si="4"/>
        <v>14.355679012345657</v>
      </c>
      <c r="AO12" s="50">
        <f t="shared" si="4"/>
        <v>15.471111111111089</v>
      </c>
      <c r="AP12" s="51">
        <f t="shared" si="5"/>
        <v>1.9478057787718448</v>
      </c>
    </row>
    <row r="13" spans="3:42" ht="15">
      <c r="C13" s="67">
        <v>103</v>
      </c>
      <c r="D13" s="67">
        <v>8</v>
      </c>
      <c r="F13" s="41"/>
      <c r="G13" s="41"/>
      <c r="H13" s="41">
        <v>21</v>
      </c>
      <c r="R13" s="50">
        <f t="shared" si="3"/>
        <v>0.3734567901234563</v>
      </c>
      <c r="S13" s="50">
        <f t="shared" si="3"/>
        <v>0.42975308641975235</v>
      </c>
      <c r="T13" s="50">
        <f t="shared" si="3"/>
        <v>0.489999999999999</v>
      </c>
      <c r="U13" s="50">
        <f aca="true" t="shared" si="6" ref="U13:Z20">($D12-$D$2-U$4*($C12-$C$2))^2</f>
        <v>0.5541975308641962</v>
      </c>
      <c r="V13" s="50">
        <f t="shared" si="6"/>
        <v>0.622345679012344</v>
      </c>
      <c r="W13" s="50">
        <f t="shared" si="6"/>
        <v>0.6944444444444424</v>
      </c>
      <c r="X13" s="50">
        <f t="shared" si="6"/>
        <v>0.7704938271604914</v>
      </c>
      <c r="Y13" s="50">
        <f t="shared" si="6"/>
        <v>0.850493827160491</v>
      </c>
      <c r="Z13" s="50">
        <f t="shared" si="6"/>
        <v>0.9344444444444412</v>
      </c>
      <c r="AA13" s="50">
        <f t="shared" si="4"/>
        <v>1.022345679012342</v>
      </c>
      <c r="AB13" s="50">
        <f t="shared" si="4"/>
        <v>1.1141975308641934</v>
      </c>
      <c r="AC13" s="50">
        <f t="shared" si="4"/>
        <v>1.2099999999999953</v>
      </c>
      <c r="AD13" s="50">
        <f t="shared" si="4"/>
        <v>1.3097530864197477</v>
      </c>
      <c r="AE13" s="50">
        <f t="shared" si="4"/>
        <v>1.413456790123451</v>
      </c>
      <c r="AF13" s="50">
        <f t="shared" si="4"/>
        <v>1.5211111111111046</v>
      </c>
      <c r="AG13" s="50">
        <f t="shared" si="4"/>
        <v>1.632716049382709</v>
      </c>
      <c r="AH13" s="50">
        <f t="shared" si="4"/>
        <v>1.7482716049382638</v>
      </c>
      <c r="AI13" s="50">
        <f t="shared" si="4"/>
        <v>1.86777777777777</v>
      </c>
      <c r="AJ13" s="50">
        <f t="shared" si="4"/>
        <v>1.991234567901226</v>
      </c>
      <c r="AK13" s="50">
        <f t="shared" si="4"/>
        <v>2.1186419753086327</v>
      </c>
      <c r="AL13" s="50">
        <f t="shared" si="4"/>
        <v>2.2499999999999902</v>
      </c>
      <c r="AM13" s="50">
        <f t="shared" si="4"/>
        <v>2.385308641975298</v>
      </c>
      <c r="AN13" s="50">
        <f t="shared" si="4"/>
        <v>2.524567901234556</v>
      </c>
      <c r="AO13" s="50">
        <f t="shared" si="4"/>
        <v>2.6677777777777654</v>
      </c>
      <c r="AP13" s="51">
        <f t="shared" si="5"/>
        <v>0.7267631361229332</v>
      </c>
    </row>
    <row r="14" spans="3:42" ht="15">
      <c r="C14" s="67">
        <v>103</v>
      </c>
      <c r="D14" s="67">
        <v>7</v>
      </c>
      <c r="F14" s="41"/>
      <c r="G14" s="41"/>
      <c r="H14" s="41"/>
      <c r="I14" s="41"/>
      <c r="J14" s="41"/>
      <c r="K14" s="41"/>
      <c r="L14" s="41"/>
      <c r="M14" s="41"/>
      <c r="R14" s="50">
        <f t="shared" si="3"/>
        <v>6.817901234567899</v>
      </c>
      <c r="S14" s="50">
        <f t="shared" si="3"/>
        <v>6.788919753086418</v>
      </c>
      <c r="T14" s="50">
        <f t="shared" si="3"/>
        <v>6.759999999999996</v>
      </c>
      <c r="U14" s="50">
        <f t="shared" si="6"/>
        <v>6.731141975308638</v>
      </c>
      <c r="V14" s="50">
        <f t="shared" si="6"/>
        <v>6.702345679012339</v>
      </c>
      <c r="W14" s="50">
        <f t="shared" si="6"/>
        <v>6.673611111111105</v>
      </c>
      <c r="X14" s="50">
        <f t="shared" si="6"/>
        <v>6.644938271604932</v>
      </c>
      <c r="Y14" s="50">
        <f t="shared" si="6"/>
        <v>6.616327160493819</v>
      </c>
      <c r="Z14" s="50">
        <f t="shared" si="6"/>
        <v>6.587777777777769</v>
      </c>
      <c r="AA14" s="50">
        <f t="shared" si="4"/>
        <v>6.55929012345678</v>
      </c>
      <c r="AB14" s="50">
        <f t="shared" si="4"/>
        <v>6.530864197530854</v>
      </c>
      <c r="AC14" s="50">
        <f t="shared" si="4"/>
        <v>6.50249999999999</v>
      </c>
      <c r="AD14" s="50">
        <f t="shared" si="4"/>
        <v>6.474197530864186</v>
      </c>
      <c r="AE14" s="50">
        <f t="shared" si="4"/>
        <v>6.445956790123445</v>
      </c>
      <c r="AF14" s="50">
        <f t="shared" si="4"/>
        <v>6.417777777777764</v>
      </c>
      <c r="AG14" s="50">
        <f t="shared" si="4"/>
        <v>6.389660493827146</v>
      </c>
      <c r="AH14" s="50">
        <f t="shared" si="4"/>
        <v>6.361604938271591</v>
      </c>
      <c r="AI14" s="50">
        <f t="shared" si="4"/>
        <v>6.333611111111095</v>
      </c>
      <c r="AJ14" s="50">
        <f t="shared" si="4"/>
        <v>6.305679012345664</v>
      </c>
      <c r="AK14" s="50">
        <f t="shared" si="4"/>
        <v>6.277808641975291</v>
      </c>
      <c r="AL14" s="50">
        <f t="shared" si="4"/>
        <v>6.249999999999982</v>
      </c>
      <c r="AM14" s="50">
        <f t="shared" si="4"/>
        <v>6.222253086419736</v>
      </c>
      <c r="AN14" s="50">
        <f t="shared" si="4"/>
        <v>6.1945679012345485</v>
      </c>
      <c r="AO14" s="50">
        <f t="shared" si="4"/>
        <v>6.166944444444425</v>
      </c>
      <c r="AP14" s="51">
        <f t="shared" si="5"/>
        <v>6.661235772951833</v>
      </c>
    </row>
    <row r="15" spans="3:42" ht="15">
      <c r="C15" s="67">
        <v>105</v>
      </c>
      <c r="D15" s="67">
        <v>9</v>
      </c>
      <c r="R15" s="50">
        <f t="shared" si="3"/>
        <v>2.595679012345678</v>
      </c>
      <c r="S15" s="50">
        <f t="shared" si="3"/>
        <v>2.577808641975307</v>
      </c>
      <c r="T15" s="50">
        <f t="shared" si="3"/>
        <v>2.5599999999999974</v>
      </c>
      <c r="U15" s="50">
        <f t="shared" si="6"/>
        <v>2.5422530864197506</v>
      </c>
      <c r="V15" s="50">
        <f t="shared" si="6"/>
        <v>2.524567901234565</v>
      </c>
      <c r="W15" s="50">
        <f t="shared" si="6"/>
        <v>2.5069444444444406</v>
      </c>
      <c r="X15" s="50">
        <f t="shared" si="6"/>
        <v>2.4893827160493784</v>
      </c>
      <c r="Y15" s="50">
        <f t="shared" si="6"/>
        <v>2.471882716049378</v>
      </c>
      <c r="Z15" s="50">
        <f t="shared" si="6"/>
        <v>2.4544444444444395</v>
      </c>
      <c r="AA15" s="50">
        <f t="shared" si="4"/>
        <v>2.4370679012345624</v>
      </c>
      <c r="AB15" s="50">
        <f t="shared" si="4"/>
        <v>2.419753086419747</v>
      </c>
      <c r="AC15" s="50">
        <f t="shared" si="4"/>
        <v>2.402499999999993</v>
      </c>
      <c r="AD15" s="50">
        <f t="shared" si="4"/>
        <v>2.385308641975301</v>
      </c>
      <c r="AE15" s="50">
        <f t="shared" si="4"/>
        <v>2.3681790123456716</v>
      </c>
      <c r="AF15" s="50">
        <f t="shared" si="4"/>
        <v>2.3511111111111034</v>
      </c>
      <c r="AG15" s="50">
        <f t="shared" si="4"/>
        <v>2.3341049382715964</v>
      </c>
      <c r="AH15" s="50">
        <f t="shared" si="4"/>
        <v>2.3171604938271515</v>
      </c>
      <c r="AI15" s="50">
        <f t="shared" si="4"/>
        <v>2.3002777777777683</v>
      </c>
      <c r="AJ15" s="50">
        <f t="shared" si="4"/>
        <v>2.2834567901234473</v>
      </c>
      <c r="AK15" s="50">
        <f t="shared" si="4"/>
        <v>2.2666975308641875</v>
      </c>
      <c r="AL15" s="50">
        <f t="shared" si="4"/>
        <v>2.2499999999999893</v>
      </c>
      <c r="AM15" s="50">
        <f t="shared" si="4"/>
        <v>2.233364197530853</v>
      </c>
      <c r="AN15" s="50">
        <f t="shared" si="4"/>
        <v>2.216790123456778</v>
      </c>
      <c r="AO15" s="50">
        <f t="shared" si="4"/>
        <v>2.2002777777777656</v>
      </c>
      <c r="AP15" s="51">
        <f t="shared" si="5"/>
        <v>2.4993617826448897</v>
      </c>
    </row>
    <row r="16" spans="3:42" ht="15">
      <c r="C16" s="67">
        <v>105</v>
      </c>
      <c r="D16" s="67">
        <v>5</v>
      </c>
      <c r="R16" s="50">
        <f t="shared" si="3"/>
        <v>13.04012345679012</v>
      </c>
      <c r="S16" s="50">
        <f t="shared" si="3"/>
        <v>12.288919753086416</v>
      </c>
      <c r="T16" s="50">
        <f t="shared" si="3"/>
        <v>11.559999999999997</v>
      </c>
      <c r="U16" s="50">
        <f t="shared" si="6"/>
        <v>10.853364197530857</v>
      </c>
      <c r="V16" s="50">
        <f t="shared" si="6"/>
        <v>10.169012345679006</v>
      </c>
      <c r="W16" s="50">
        <f t="shared" si="6"/>
        <v>9.506944444444438</v>
      </c>
      <c r="X16" s="50">
        <f t="shared" si="6"/>
        <v>8.867160493827154</v>
      </c>
      <c r="Y16" s="50">
        <f t="shared" si="6"/>
        <v>8.249660493827152</v>
      </c>
      <c r="Z16" s="50">
        <f t="shared" si="6"/>
        <v>7.654444444444434</v>
      </c>
      <c r="AA16" s="50">
        <f t="shared" si="4"/>
        <v>7.081512345679005</v>
      </c>
      <c r="AB16" s="50">
        <f t="shared" si="4"/>
        <v>6.530864197530854</v>
      </c>
      <c r="AC16" s="50">
        <f t="shared" si="4"/>
        <v>6.00249999999999</v>
      </c>
      <c r="AD16" s="50">
        <f t="shared" si="4"/>
        <v>5.49641975308641</v>
      </c>
      <c r="AE16" s="50">
        <f t="shared" si="4"/>
        <v>5.012623456790112</v>
      </c>
      <c r="AF16" s="50">
        <f t="shared" si="4"/>
        <v>4.5511111111111</v>
      </c>
      <c r="AG16" s="50">
        <f t="shared" si="4"/>
        <v>4.111882716049371</v>
      </c>
      <c r="AH16" s="50">
        <f t="shared" si="4"/>
        <v>3.6949382716049257</v>
      </c>
      <c r="AI16" s="50">
        <f t="shared" si="4"/>
        <v>3.3002777777777648</v>
      </c>
      <c r="AJ16" s="50">
        <f t="shared" si="4"/>
        <v>2.927901234567888</v>
      </c>
      <c r="AK16" s="50">
        <f t="shared" si="4"/>
        <v>2.577808641975296</v>
      </c>
      <c r="AL16" s="50">
        <f t="shared" si="4"/>
        <v>2.249999999999988</v>
      </c>
      <c r="AM16" s="50">
        <f t="shared" si="4"/>
        <v>1.944475308641964</v>
      </c>
      <c r="AN16" s="50">
        <f t="shared" si="4"/>
        <v>1.6612345679012228</v>
      </c>
      <c r="AO16" s="50">
        <f t="shared" si="4"/>
        <v>1.4002777777777669</v>
      </c>
      <c r="AP16" s="51">
        <f t="shared" si="5"/>
        <v>9.228246507342858</v>
      </c>
    </row>
    <row r="17" spans="3:42" ht="15">
      <c r="C17" s="67">
        <v>108</v>
      </c>
      <c r="D17" s="67">
        <v>7</v>
      </c>
      <c r="M17" s="45"/>
      <c r="N17" s="45"/>
      <c r="O17" s="45"/>
      <c r="P17" s="45"/>
      <c r="R17" s="50">
        <f t="shared" si="3"/>
        <v>0.15123456790123488</v>
      </c>
      <c r="S17" s="50">
        <f t="shared" si="3"/>
        <v>0.24447530864197586</v>
      </c>
      <c r="T17" s="50">
        <f t="shared" si="3"/>
        <v>0.36000000000000093</v>
      </c>
      <c r="U17" s="50">
        <f t="shared" si="6"/>
        <v>0.49780864197530994</v>
      </c>
      <c r="V17" s="50">
        <f t="shared" si="6"/>
        <v>0.6579012345679031</v>
      </c>
      <c r="W17" s="50">
        <f t="shared" si="6"/>
        <v>0.8402777777777799</v>
      </c>
      <c r="X17" s="50">
        <f t="shared" si="6"/>
        <v>1.044938271604941</v>
      </c>
      <c r="Y17" s="50">
        <f t="shared" si="6"/>
        <v>1.2718827160493857</v>
      </c>
      <c r="Z17" s="50">
        <f t="shared" si="6"/>
        <v>1.521111111111115</v>
      </c>
      <c r="AA17" s="50">
        <f t="shared" si="4"/>
        <v>1.792623456790128</v>
      </c>
      <c r="AB17" s="50">
        <f t="shared" si="4"/>
        <v>2.086419753086425</v>
      </c>
      <c r="AC17" s="50">
        <f t="shared" si="4"/>
        <v>2.4025000000000065</v>
      </c>
      <c r="AD17" s="50">
        <f t="shared" si="4"/>
        <v>2.740864197530872</v>
      </c>
      <c r="AE17" s="50">
        <f t="shared" si="4"/>
        <v>3.101512345679021</v>
      </c>
      <c r="AF17" s="50">
        <f t="shared" si="4"/>
        <v>3.4844444444444544</v>
      </c>
      <c r="AG17" s="50">
        <f t="shared" si="4"/>
        <v>3.889660493827172</v>
      </c>
      <c r="AH17" s="50">
        <f t="shared" si="4"/>
        <v>4.317160493827174</v>
      </c>
      <c r="AI17" s="50">
        <f t="shared" si="4"/>
        <v>4.766944444444461</v>
      </c>
      <c r="AJ17" s="50">
        <f t="shared" si="4"/>
        <v>5.23901234567903</v>
      </c>
      <c r="AK17" s="50">
        <f t="shared" si="4"/>
        <v>5.733364197530883</v>
      </c>
      <c r="AL17" s="50">
        <f t="shared" si="4"/>
        <v>6.2500000000000195</v>
      </c>
      <c r="AM17" s="50">
        <f t="shared" si="4"/>
        <v>6.788919753086441</v>
      </c>
      <c r="AN17" s="50">
        <f t="shared" si="4"/>
        <v>7.350123456790148</v>
      </c>
      <c r="AO17" s="50">
        <f t="shared" si="4"/>
        <v>7.933611111111137</v>
      </c>
      <c r="AP17" s="51">
        <f t="shared" si="5"/>
        <v>0.9258232440149204</v>
      </c>
    </row>
    <row r="18" spans="3:42" ht="15">
      <c r="C18" s="67">
        <v>110</v>
      </c>
      <c r="D18" s="67">
        <v>5</v>
      </c>
      <c r="L18" s="60"/>
      <c r="M18" s="40">
        <f>G2</f>
        <v>0.21</v>
      </c>
      <c r="N18" s="40">
        <f>O21+O23+O25+O27+O29+O31+O33+O35+O37+O39+O41+O43+O45+O47+O49+O51+O53+O55</f>
        <v>46.1621111111111</v>
      </c>
      <c r="P18" s="45"/>
      <c r="R18" s="50">
        <f t="shared" si="3"/>
        <v>2.595679012345678</v>
      </c>
      <c r="S18" s="50">
        <f t="shared" si="3"/>
        <v>1.8375308641975292</v>
      </c>
      <c r="T18" s="50">
        <f t="shared" si="3"/>
        <v>1.2099999999999982</v>
      </c>
      <c r="U18" s="50">
        <f t="shared" si="6"/>
        <v>0.7130864197530847</v>
      </c>
      <c r="V18" s="50">
        <f t="shared" si="6"/>
        <v>0.34679012345678895</v>
      </c>
      <c r="W18" s="50">
        <f t="shared" si="6"/>
        <v>0.11111111111111033</v>
      </c>
      <c r="X18" s="50">
        <f t="shared" si="6"/>
        <v>0.006049382716049167</v>
      </c>
      <c r="Y18" s="50">
        <f t="shared" si="6"/>
        <v>0.031604938271605425</v>
      </c>
      <c r="Z18" s="50">
        <f t="shared" si="6"/>
        <v>0.18777777777777913</v>
      </c>
      <c r="AA18" s="50">
        <f t="shared" si="4"/>
        <v>0.47456790123457004</v>
      </c>
      <c r="AB18" s="50">
        <f t="shared" si="4"/>
        <v>0.8919753086419782</v>
      </c>
      <c r="AC18" s="50">
        <f t="shared" si="4"/>
        <v>1.4400000000000046</v>
      </c>
      <c r="AD18" s="50">
        <f t="shared" si="4"/>
        <v>2.1186419753086487</v>
      </c>
      <c r="AE18" s="50">
        <f t="shared" si="4"/>
        <v>2.9279012345679094</v>
      </c>
      <c r="AF18" s="50">
        <f t="shared" si="4"/>
        <v>3.8677777777777886</v>
      </c>
      <c r="AG18" s="50">
        <f t="shared" si="4"/>
        <v>4.9382716049382855</v>
      </c>
      <c r="AH18" s="50">
        <f t="shared" si="4"/>
        <v>6.139382716049401</v>
      </c>
      <c r="AI18" s="50">
        <f t="shared" si="4"/>
        <v>7.471111111111136</v>
      </c>
      <c r="AJ18" s="50">
        <f t="shared" si="4"/>
        <v>8.933456790123483</v>
      </c>
      <c r="AK18" s="50">
        <f t="shared" si="4"/>
        <v>10.526419753086449</v>
      </c>
      <c r="AL18" s="50">
        <f t="shared" si="4"/>
        <v>12.250000000000032</v>
      </c>
      <c r="AM18" s="50">
        <f t="shared" si="4"/>
        <v>14.104197530864237</v>
      </c>
      <c r="AN18" s="50">
        <f t="shared" si="4"/>
        <v>16.089012345679055</v>
      </c>
      <c r="AO18" s="50">
        <f t="shared" si="4"/>
        <v>18.204444444444498</v>
      </c>
      <c r="AP18" s="51">
        <f t="shared" si="5"/>
        <v>0.04977440292722844</v>
      </c>
    </row>
    <row r="19" spans="3:42" ht="15">
      <c r="C19" s="67">
        <v>110</v>
      </c>
      <c r="D19" s="67">
        <v>8</v>
      </c>
      <c r="M19" s="40">
        <f>G2</f>
        <v>0.21</v>
      </c>
      <c r="N19" s="40">
        <v>0</v>
      </c>
      <c r="P19" s="45"/>
      <c r="R19" s="50">
        <f t="shared" si="3"/>
        <v>0.15123456790123488</v>
      </c>
      <c r="S19" s="50">
        <f t="shared" si="3"/>
        <v>0.5541975308641984</v>
      </c>
      <c r="T19" s="50">
        <f t="shared" si="3"/>
        <v>1.2100000000000017</v>
      </c>
      <c r="U19" s="50">
        <f t="shared" si="6"/>
        <v>2.118641975308645</v>
      </c>
      <c r="V19" s="50">
        <f t="shared" si="6"/>
        <v>3.2801234567901276</v>
      </c>
      <c r="W19" s="50">
        <f t="shared" si="6"/>
        <v>4.69444444444445</v>
      </c>
      <c r="X19" s="50">
        <f t="shared" si="6"/>
        <v>6.361604938271611</v>
      </c>
      <c r="Y19" s="50">
        <f t="shared" si="6"/>
        <v>8.281604938271613</v>
      </c>
      <c r="Z19" s="50">
        <f t="shared" si="6"/>
        <v>10.454444444444453</v>
      </c>
      <c r="AA19" s="50">
        <f t="shared" si="4"/>
        <v>12.880123456790134</v>
      </c>
      <c r="AB19" s="50">
        <f t="shared" si="4"/>
        <v>15.558641975308655</v>
      </c>
      <c r="AC19" s="50">
        <f t="shared" si="4"/>
        <v>18.490000000000013</v>
      </c>
      <c r="AD19" s="50">
        <f t="shared" si="4"/>
        <v>21.674197530864216</v>
      </c>
      <c r="AE19" s="50">
        <f t="shared" si="4"/>
        <v>25.11123456790126</v>
      </c>
      <c r="AF19" s="50">
        <f t="shared" si="4"/>
        <v>28.801111111111144</v>
      </c>
      <c r="AG19" s="50">
        <f t="shared" si="4"/>
        <v>32.74382716049387</v>
      </c>
      <c r="AH19" s="50">
        <f t="shared" si="4"/>
        <v>36.93938271604944</v>
      </c>
      <c r="AI19" s="50">
        <f t="shared" si="4"/>
        <v>41.387777777777835</v>
      </c>
      <c r="AJ19" s="50">
        <f t="shared" si="4"/>
        <v>46.08901234567908</v>
      </c>
      <c r="AK19" s="50">
        <f t="shared" si="4"/>
        <v>51.043086419753166</v>
      </c>
      <c r="AL19" s="50">
        <f t="shared" si="4"/>
        <v>56.25000000000008</v>
      </c>
      <c r="AM19" s="50">
        <f t="shared" si="4"/>
        <v>61.709753086419845</v>
      </c>
      <c r="AN19" s="50">
        <f t="shared" si="4"/>
        <v>67.42234567901245</v>
      </c>
      <c r="AO19" s="50">
        <f t="shared" si="4"/>
        <v>73.3877777777779</v>
      </c>
      <c r="AP19" s="51">
        <f t="shared" si="5"/>
        <v>5.382549920268508</v>
      </c>
    </row>
    <row r="20" spans="3:42" ht="15">
      <c r="C20" s="67">
        <v>113</v>
      </c>
      <c r="D20" s="67">
        <v>7</v>
      </c>
      <c r="M20" s="41">
        <f>C4</f>
        <v>93</v>
      </c>
      <c r="N20" s="41">
        <f>$D$2+$G$2*(M20-$C$2)</f>
        <v>3.3122222222222235</v>
      </c>
      <c r="O20" s="41"/>
      <c r="P20" s="45"/>
      <c r="R20" s="50">
        <f t="shared" si="3"/>
        <v>6.817901234567899</v>
      </c>
      <c r="S20" s="50">
        <f t="shared" si="3"/>
        <v>5.087530864197529</v>
      </c>
      <c r="T20" s="50">
        <f t="shared" si="3"/>
        <v>3.609999999999997</v>
      </c>
      <c r="U20" s="50">
        <f t="shared" si="6"/>
        <v>2.3853086419753056</v>
      </c>
      <c r="V20" s="50">
        <f t="shared" si="6"/>
        <v>1.413456790123454</v>
      </c>
      <c r="W20" s="50">
        <f t="shared" si="6"/>
        <v>0.6944444444444424</v>
      </c>
      <c r="X20" s="50">
        <f t="shared" si="6"/>
        <v>0.2282716049382704</v>
      </c>
      <c r="Y20" s="50">
        <f t="shared" si="6"/>
        <v>0.014938271604937948</v>
      </c>
      <c r="Z20" s="50">
        <f t="shared" si="6"/>
        <v>0.05444444444444509</v>
      </c>
      <c r="AA20" s="50">
        <f t="shared" si="4"/>
        <v>0.34679012345679183</v>
      </c>
      <c r="AB20" s="50">
        <f t="shared" si="4"/>
        <v>0.8919753086419782</v>
      </c>
      <c r="AC20" s="50">
        <f t="shared" si="4"/>
        <v>1.6900000000000042</v>
      </c>
      <c r="AD20" s="50">
        <f t="shared" si="4"/>
        <v>2.7408641975308714</v>
      </c>
      <c r="AE20" s="50">
        <f t="shared" si="4"/>
        <v>4.044567901234578</v>
      </c>
      <c r="AF20" s="50">
        <f t="shared" si="4"/>
        <v>5.601111111111126</v>
      </c>
      <c r="AG20" s="50">
        <f t="shared" si="4"/>
        <v>7.410493827160514</v>
      </c>
      <c r="AH20" s="50">
        <f t="shared" si="4"/>
        <v>9.472716049382742</v>
      </c>
      <c r="AI20" s="50">
        <f t="shared" si="4"/>
        <v>11.78777777777781</v>
      </c>
      <c r="AJ20" s="50">
        <f t="shared" si="4"/>
        <v>14.355679012345718</v>
      </c>
      <c r="AK20" s="50">
        <f t="shared" si="4"/>
        <v>17.176419753086467</v>
      </c>
      <c r="AL20" s="50">
        <f t="shared" si="4"/>
        <v>20.25000000000005</v>
      </c>
      <c r="AM20" s="50">
        <f t="shared" si="4"/>
        <v>23.576419753086476</v>
      </c>
      <c r="AN20" s="50">
        <f t="shared" si="4"/>
        <v>27.155679012345747</v>
      </c>
      <c r="AO20" s="50">
        <f t="shared" si="4"/>
        <v>30.987777777777854</v>
      </c>
      <c r="AP20" s="51">
        <f t="shared" si="5"/>
        <v>0.46235605920226586</v>
      </c>
    </row>
    <row r="21" spans="3:42" ht="15">
      <c r="C21" s="67">
        <v>115</v>
      </c>
      <c r="D21" s="67">
        <v>8</v>
      </c>
      <c r="M21" s="40">
        <f>C4</f>
        <v>93</v>
      </c>
      <c r="N21" s="40">
        <f>D4</f>
        <v>2</v>
      </c>
      <c r="O21" s="41">
        <f>(N20-N21)^2</f>
        <v>1.7219271604938304</v>
      </c>
      <c r="P21" s="45"/>
      <c r="R21" s="50">
        <f aca="true" t="shared" si="7" ref="R21:AG22">($D20-$D$2-R$4*($C20-$C$2))^2</f>
        <v>2.595679012345678</v>
      </c>
      <c r="S21" s="50">
        <f t="shared" si="7"/>
        <v>1.2222530864197518</v>
      </c>
      <c r="T21" s="50">
        <f t="shared" si="7"/>
        <v>0.35999999999999904</v>
      </c>
      <c r="U21" s="50">
        <f t="shared" si="7"/>
        <v>0.008919753086419563</v>
      </c>
      <c r="V21" s="50">
        <f t="shared" si="7"/>
        <v>0.16901234567901333</v>
      </c>
      <c r="W21" s="50">
        <f t="shared" si="7"/>
        <v>0.8402777777777799</v>
      </c>
      <c r="X21" s="50">
        <f t="shared" si="7"/>
        <v>2.022716049382719</v>
      </c>
      <c r="Y21" s="50">
        <f t="shared" si="7"/>
        <v>3.7163271604938317</v>
      </c>
      <c r="Z21" s="50">
        <f t="shared" si="7"/>
        <v>5.9211111111111165</v>
      </c>
      <c r="AA21" s="50">
        <f t="shared" si="7"/>
        <v>8.637067901234575</v>
      </c>
      <c r="AB21" s="50">
        <f t="shared" si="7"/>
        <v>11.864197530864205</v>
      </c>
      <c r="AC21" s="50">
        <f t="shared" si="7"/>
        <v>15.602500000000008</v>
      </c>
      <c r="AD21" s="50">
        <f t="shared" si="7"/>
        <v>19.851975308641993</v>
      </c>
      <c r="AE21" s="50">
        <f t="shared" si="7"/>
        <v>24.61262345679015</v>
      </c>
      <c r="AF21" s="50">
        <f t="shared" si="7"/>
        <v>29.884444444444483</v>
      </c>
      <c r="AG21" s="50">
        <f t="shared" si="7"/>
        <v>35.66743827160498</v>
      </c>
      <c r="AH21" s="50">
        <f aca="true" t="shared" si="8" ref="AA21:AO22">($D20-$D$2-AH$4*($C20-$C$2))^2</f>
        <v>41.961604938271655</v>
      </c>
      <c r="AI21" s="50">
        <f t="shared" si="8"/>
        <v>48.766944444444505</v>
      </c>
      <c r="AJ21" s="50">
        <f t="shared" si="8"/>
        <v>56.083456790123535</v>
      </c>
      <c r="AK21" s="50">
        <f t="shared" si="8"/>
        <v>63.911141975308745</v>
      </c>
      <c r="AL21" s="50">
        <f t="shared" si="8"/>
        <v>72.25000000000009</v>
      </c>
      <c r="AM21" s="50">
        <f t="shared" si="8"/>
        <v>81.10003086419765</v>
      </c>
      <c r="AN21" s="50">
        <f t="shared" si="8"/>
        <v>90.46123456790137</v>
      </c>
      <c r="AO21" s="50">
        <f t="shared" si="8"/>
        <v>100.33361111111127</v>
      </c>
      <c r="AP21" s="51">
        <f t="shared" si="5"/>
        <v>1.2876199822006966</v>
      </c>
    </row>
    <row r="22" spans="13:42" ht="15">
      <c r="M22" s="41">
        <f>C5</f>
        <v>95</v>
      </c>
      <c r="N22" s="41">
        <f>$D$2+$G$2*(M22-$C$2)</f>
        <v>3.7322222222222234</v>
      </c>
      <c r="O22" s="41"/>
      <c r="P22" s="45"/>
      <c r="R22" s="50">
        <f t="shared" si="7"/>
        <v>6.817901234567899</v>
      </c>
      <c r="S22" s="50">
        <f t="shared" si="7"/>
        <v>4.022253086419751</v>
      </c>
      <c r="T22" s="50">
        <f t="shared" si="7"/>
        <v>1.959999999999998</v>
      </c>
      <c r="U22" s="50">
        <f t="shared" si="7"/>
        <v>0.6311419753086404</v>
      </c>
      <c r="V22" s="50">
        <f t="shared" si="7"/>
        <v>0.03567901234567859</v>
      </c>
      <c r="W22" s="50">
        <f t="shared" si="7"/>
        <v>0.1736111111111121</v>
      </c>
      <c r="X22" s="50">
        <f t="shared" si="7"/>
        <v>1.044938271604941</v>
      </c>
      <c r="Y22" s="50">
        <f t="shared" si="7"/>
        <v>2.649660493827165</v>
      </c>
      <c r="Z22" s="50">
        <f t="shared" si="7"/>
        <v>4.987777777777782</v>
      </c>
      <c r="AA22" s="50">
        <f t="shared" si="8"/>
        <v>8.0592901234568</v>
      </c>
      <c r="AB22" s="50">
        <f t="shared" si="8"/>
        <v>11.864197530864205</v>
      </c>
      <c r="AC22" s="50">
        <f t="shared" si="8"/>
        <v>16.402500000000014</v>
      </c>
      <c r="AD22" s="50">
        <f t="shared" si="8"/>
        <v>21.674197530864216</v>
      </c>
      <c r="AE22" s="50">
        <f t="shared" si="8"/>
        <v>27.679290123456816</v>
      </c>
      <c r="AF22" s="50">
        <f t="shared" si="8"/>
        <v>34.41777777777782</v>
      </c>
      <c r="AG22" s="50">
        <f t="shared" si="8"/>
        <v>41.88966049382722</v>
      </c>
      <c r="AH22" s="50">
        <f t="shared" si="8"/>
        <v>50.09493827160501</v>
      </c>
      <c r="AI22" s="50">
        <f t="shared" si="8"/>
        <v>59.0336111111112</v>
      </c>
      <c r="AJ22" s="50">
        <f t="shared" si="8"/>
        <v>68.70567901234578</v>
      </c>
      <c r="AK22" s="50">
        <f t="shared" si="8"/>
        <v>79.11114197530875</v>
      </c>
      <c r="AL22" s="50">
        <f t="shared" si="8"/>
        <v>90.25000000000014</v>
      </c>
      <c r="AM22" s="50">
        <f t="shared" si="8"/>
        <v>102.1222530864199</v>
      </c>
      <c r="AN22" s="50">
        <f t="shared" si="8"/>
        <v>114.72790123456808</v>
      </c>
      <c r="AO22" s="50">
        <f t="shared" si="8"/>
        <v>128.06694444444463</v>
      </c>
      <c r="AP22" s="51">
        <f t="shared" si="5"/>
        <v>0.45950438588478626</v>
      </c>
    </row>
    <row r="23" spans="13:16" ht="15">
      <c r="M23" s="40">
        <f>C5</f>
        <v>95</v>
      </c>
      <c r="N23" s="40">
        <f>D5</f>
        <v>1</v>
      </c>
      <c r="O23" s="41">
        <f>(N22-N23)^2</f>
        <v>7.465038271604945</v>
      </c>
      <c r="P23" s="45"/>
    </row>
    <row r="24" spans="13:16" ht="15">
      <c r="M24" s="41">
        <f>C6</f>
        <v>95</v>
      </c>
      <c r="N24" s="41">
        <f>$D$2+$G$2*(M24-$C$2)</f>
        <v>3.7322222222222234</v>
      </c>
      <c r="O24" s="41"/>
      <c r="P24" s="45"/>
    </row>
    <row r="25" spans="13:42" ht="15">
      <c r="M25" s="40">
        <f>C6</f>
        <v>95</v>
      </c>
      <c r="N25" s="40">
        <f>D6</f>
        <v>4</v>
      </c>
      <c r="O25" s="41">
        <f>(N24-N25)^2</f>
        <v>0.07170493827160429</v>
      </c>
      <c r="P25" s="45"/>
      <c r="R25" s="53">
        <f>SUM(R5:R22)</f>
        <v>94.2777777777778</v>
      </c>
      <c r="S25" s="53">
        <f aca="true" t="shared" si="9" ref="S25:AO25">SUM(S5:S22)</f>
        <v>77.31944444444447</v>
      </c>
      <c r="T25" s="53">
        <f t="shared" si="9"/>
        <v>63.800000000000004</v>
      </c>
      <c r="U25" s="53">
        <f t="shared" si="9"/>
        <v>53.719444444444434</v>
      </c>
      <c r="V25" s="53">
        <f t="shared" si="9"/>
        <v>47.07777777777778</v>
      </c>
      <c r="W25" s="53">
        <f t="shared" si="9"/>
        <v>43.875</v>
      </c>
      <c r="X25" s="53">
        <f t="shared" si="9"/>
        <v>44.11111111111112</v>
      </c>
      <c r="Y25" s="53">
        <f t="shared" si="9"/>
        <v>47.786111111111104</v>
      </c>
      <c r="Z25" s="53">
        <f t="shared" si="9"/>
        <v>54.89999999999999</v>
      </c>
      <c r="AA25" s="53">
        <f t="shared" si="9"/>
        <v>65.45277777777777</v>
      </c>
      <c r="AB25" s="53">
        <f t="shared" si="9"/>
        <v>79.44444444444441</v>
      </c>
      <c r="AC25" s="53">
        <f t="shared" si="9"/>
        <v>96.87499999999997</v>
      </c>
      <c r="AD25" s="53">
        <f t="shared" si="9"/>
        <v>117.74444444444444</v>
      </c>
      <c r="AE25" s="53">
        <f t="shared" si="9"/>
        <v>142.05277777777778</v>
      </c>
      <c r="AF25" s="53">
        <f t="shared" si="9"/>
        <v>169.8</v>
      </c>
      <c r="AG25" s="53">
        <f t="shared" si="9"/>
        <v>200.98611111111117</v>
      </c>
      <c r="AH25" s="53">
        <f t="shared" si="9"/>
        <v>235.61111111111123</v>
      </c>
      <c r="AI25" s="53">
        <f t="shared" si="9"/>
        <v>273.6750000000002</v>
      </c>
      <c r="AJ25" s="53">
        <f t="shared" si="9"/>
        <v>315.177777777778</v>
      </c>
      <c r="AK25" s="53">
        <f t="shared" si="9"/>
        <v>360.11944444444464</v>
      </c>
      <c r="AL25" s="53">
        <f t="shared" si="9"/>
        <v>408.5000000000002</v>
      </c>
      <c r="AM25" s="53">
        <f t="shared" si="9"/>
        <v>460.31944444444474</v>
      </c>
      <c r="AN25" s="53">
        <f t="shared" si="9"/>
        <v>515.5777777777782</v>
      </c>
      <c r="AO25" s="53">
        <f t="shared" si="9"/>
        <v>574.2750000000004</v>
      </c>
      <c r="AP25" s="49">
        <f>SUM(AP5:AP22)</f>
        <v>43.55508885298868</v>
      </c>
    </row>
    <row r="26" spans="13:16" ht="15">
      <c r="M26" s="41">
        <f>C7</f>
        <v>98</v>
      </c>
      <c r="N26" s="41">
        <f>$D$2+$G$2*(M26-$C$2)</f>
        <v>4.362222222222224</v>
      </c>
      <c r="O26" s="41"/>
      <c r="P26" s="45"/>
    </row>
    <row r="27" spans="13:16" ht="15">
      <c r="M27" s="40">
        <f>C7</f>
        <v>98</v>
      </c>
      <c r="N27" s="40">
        <f>D7</f>
        <v>5</v>
      </c>
      <c r="O27" s="41">
        <f>(N26-N27)^2</f>
        <v>0.4067604938271585</v>
      </c>
      <c r="P27" s="45"/>
    </row>
    <row r="28" spans="13:16" ht="15">
      <c r="M28" s="41">
        <f>C8</f>
        <v>98</v>
      </c>
      <c r="N28" s="41">
        <f>$D$2+$G$2*(M28-$C$2)</f>
        <v>4.362222222222224</v>
      </c>
      <c r="P28" s="45"/>
    </row>
    <row r="29" spans="13:16" ht="15">
      <c r="M29" s="40">
        <f>C8</f>
        <v>98</v>
      </c>
      <c r="N29" s="40">
        <f>D8</f>
        <v>3</v>
      </c>
      <c r="O29" s="41">
        <f>(N28-N29)^2</f>
        <v>1.8556493827160536</v>
      </c>
      <c r="P29" s="45"/>
    </row>
    <row r="30" spans="13:16" ht="15">
      <c r="M30" s="40">
        <f>C9</f>
        <v>99</v>
      </c>
      <c r="N30" s="40">
        <f>D9</f>
        <v>2</v>
      </c>
      <c r="P30" s="45"/>
    </row>
    <row r="31" spans="13:16" ht="15">
      <c r="M31" s="41">
        <f>C9</f>
        <v>99</v>
      </c>
      <c r="N31" s="41">
        <f>$D$2+$G$2*(M31-$C$2)</f>
        <v>4.572222222222223</v>
      </c>
      <c r="O31" s="41">
        <f>(N30-N31)^2</f>
        <v>6.616327160493831</v>
      </c>
      <c r="P31" s="45"/>
    </row>
    <row r="32" spans="13:16" ht="15">
      <c r="M32" s="40">
        <f>C10</f>
        <v>100</v>
      </c>
      <c r="N32" s="40">
        <f>D10</f>
        <v>4</v>
      </c>
      <c r="P32" s="45"/>
    </row>
    <row r="33" spans="13:16" ht="15">
      <c r="M33" s="41">
        <f>C10</f>
        <v>100</v>
      </c>
      <c r="N33" s="41">
        <f>$D$2+$G$2*(M33-$C$2)</f>
        <v>4.782222222222224</v>
      </c>
      <c r="O33" s="41">
        <f>(N32-N33)^2</f>
        <v>0.611871604938274</v>
      </c>
      <c r="P33" s="45"/>
    </row>
    <row r="34" spans="13:16" ht="15">
      <c r="M34" s="41">
        <f>C11</f>
        <v>100</v>
      </c>
      <c r="N34" s="41">
        <f>$D$2+$G$2*(M34-$C$2)</f>
        <v>4.782222222222224</v>
      </c>
      <c r="P34" s="45"/>
    </row>
    <row r="35" spans="13:16" ht="15">
      <c r="M35" s="40">
        <f>C11</f>
        <v>100</v>
      </c>
      <c r="N35" s="40">
        <f>D11</f>
        <v>6</v>
      </c>
      <c r="O35" s="41">
        <f>(N34-N35)^2</f>
        <v>1.4829827160493791</v>
      </c>
      <c r="P35" s="45"/>
    </row>
    <row r="36" spans="13:15" ht="15">
      <c r="M36" s="40">
        <f>C12</f>
        <v>102</v>
      </c>
      <c r="N36" s="40">
        <f>D12</f>
        <v>6</v>
      </c>
      <c r="O36" s="41"/>
    </row>
    <row r="37" spans="13:15" ht="15">
      <c r="M37" s="40">
        <f>C12</f>
        <v>102</v>
      </c>
      <c r="N37" s="41">
        <f>$D$2+$G$2*(M37-$C$2)</f>
        <v>5.202222222222224</v>
      </c>
      <c r="O37" s="41">
        <f>(N36-N37)^2</f>
        <v>0.6364493827160471</v>
      </c>
    </row>
    <row r="38" spans="13:15" ht="15">
      <c r="M38" s="40">
        <f>C13</f>
        <v>103</v>
      </c>
      <c r="N38" s="40">
        <f>D13</f>
        <v>8</v>
      </c>
      <c r="O38" s="41"/>
    </row>
    <row r="39" spans="13:15" ht="15">
      <c r="M39" s="40">
        <f>C14</f>
        <v>103</v>
      </c>
      <c r="N39" s="41">
        <f>$D$2+$G$2*(M39-$C$2)</f>
        <v>5.412222222222224</v>
      </c>
      <c r="O39" s="41">
        <f>(N38-N39)^2</f>
        <v>6.696593827160487</v>
      </c>
    </row>
    <row r="40" spans="13:15" ht="15">
      <c r="M40" s="40">
        <f>C14</f>
        <v>103</v>
      </c>
      <c r="N40" s="40">
        <f>D14</f>
        <v>7</v>
      </c>
      <c r="O40" s="41"/>
    </row>
    <row r="41" spans="13:15" ht="15">
      <c r="M41" s="40">
        <v>103</v>
      </c>
      <c r="N41" s="41">
        <f>$D$2+$G$2*(M41-$C$2)</f>
        <v>5.412222222222224</v>
      </c>
      <c r="O41" s="41">
        <f>(N40-N41)^2</f>
        <v>2.521038271604934</v>
      </c>
    </row>
    <row r="42" spans="13:15" ht="15">
      <c r="M42" s="40">
        <f>C15</f>
        <v>105</v>
      </c>
      <c r="N42" s="40">
        <f>D15</f>
        <v>9</v>
      </c>
      <c r="O42" s="41"/>
    </row>
    <row r="43" spans="13:15" ht="15">
      <c r="M43" s="40">
        <f>C16</f>
        <v>105</v>
      </c>
      <c r="N43" s="41">
        <f>$D$2+$G$2*(M43-$C$2)</f>
        <v>5.8322222222222235</v>
      </c>
      <c r="O43" s="41">
        <f>(N42-N43)^2</f>
        <v>10.034816049382707</v>
      </c>
    </row>
    <row r="44" spans="13:15" ht="15">
      <c r="M44" s="40">
        <f>C16</f>
        <v>105</v>
      </c>
      <c r="N44" s="40">
        <f>D16</f>
        <v>5</v>
      </c>
      <c r="O44" s="41"/>
    </row>
    <row r="45" spans="13:15" ht="15">
      <c r="M45" s="40">
        <v>105</v>
      </c>
      <c r="N45" s="41">
        <f>$D$2+$G$2*(M45-$C$2)</f>
        <v>5.8322222222222235</v>
      </c>
      <c r="O45" s="41">
        <f>(N44-N45)^2</f>
        <v>0.692593827160496</v>
      </c>
    </row>
    <row r="46" spans="13:15" ht="15">
      <c r="M46" s="40">
        <f>C17</f>
        <v>108</v>
      </c>
      <c r="N46" s="40">
        <f>D17</f>
        <v>7</v>
      </c>
      <c r="O46" s="41"/>
    </row>
    <row r="47" spans="13:15" ht="15">
      <c r="M47" s="40">
        <v>108</v>
      </c>
      <c r="N47" s="41">
        <f>$D$2+$G$2*(M47-$C$2)</f>
        <v>6.462222222222223</v>
      </c>
      <c r="O47" s="41">
        <f>(N46-N47)^2</f>
        <v>0.28920493827160365</v>
      </c>
    </row>
    <row r="48" spans="13:15" ht="15">
      <c r="M48" s="40">
        <f>C18</f>
        <v>110</v>
      </c>
      <c r="N48" s="40">
        <f>D18</f>
        <v>5</v>
      </c>
      <c r="O48" s="41"/>
    </row>
    <row r="49" spans="13:15" ht="15">
      <c r="M49" s="40">
        <f>C19</f>
        <v>110</v>
      </c>
      <c r="N49" s="41">
        <f>$D$2+$G$2*(M49-$C$2)</f>
        <v>6.882222222222223</v>
      </c>
      <c r="O49" s="41">
        <f>(N48-N49)^2</f>
        <v>3.542760493827165</v>
      </c>
    </row>
    <row r="50" spans="13:15" ht="15">
      <c r="M50" s="40">
        <f>C19</f>
        <v>110</v>
      </c>
      <c r="N50" s="40">
        <f>D19</f>
        <v>8</v>
      </c>
      <c r="O50" s="41"/>
    </row>
    <row r="51" spans="13:15" ht="15">
      <c r="M51" s="40">
        <v>110</v>
      </c>
      <c r="N51" s="41">
        <f>$D$2+$G$2*(M51-$C$2)</f>
        <v>6.882222222222223</v>
      </c>
      <c r="O51" s="41">
        <f>(N50-N51)^2</f>
        <v>1.2494271604938247</v>
      </c>
    </row>
    <row r="52" spans="13:15" ht="15">
      <c r="M52" s="40">
        <f>C20</f>
        <v>113</v>
      </c>
      <c r="N52" s="40">
        <f>D20</f>
        <v>7</v>
      </c>
      <c r="O52" s="41"/>
    </row>
    <row r="53" spans="13:15" ht="15">
      <c r="M53" s="40">
        <v>113</v>
      </c>
      <c r="N53" s="41">
        <f>$D$2+$G$2*(M53-$C$2)</f>
        <v>7.512222222222223</v>
      </c>
      <c r="O53" s="41">
        <f>(N52-N53)^2</f>
        <v>0.26237160493827266</v>
      </c>
    </row>
    <row r="54" spans="13:15" ht="15">
      <c r="M54" s="40">
        <f>C21</f>
        <v>115</v>
      </c>
      <c r="N54" s="40">
        <f>D21</f>
        <v>8</v>
      </c>
      <c r="O54" s="41"/>
    </row>
    <row r="55" spans="13:15" ht="15">
      <c r="M55" s="40">
        <v>115</v>
      </c>
      <c r="N55" s="41">
        <f>$D$2+$G$2*(M55-$C$2)</f>
        <v>7.932222222222223</v>
      </c>
      <c r="O55" s="41">
        <f>(N54-N55)^2</f>
        <v>0.004593827160493698</v>
      </c>
    </row>
  </sheetData>
  <mergeCells count="3">
    <mergeCell ref="H3:J3"/>
    <mergeCell ref="O2:AN2"/>
    <mergeCell ref="H2:J2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"/>
  <sheetViews>
    <sheetView showGridLines="0" tabSelected="1" workbookViewId="0" topLeftCell="A1">
      <selection activeCell="D20" sqref="D20"/>
    </sheetView>
  </sheetViews>
  <sheetFormatPr defaultColWidth="11.421875" defaultRowHeight="12.75"/>
  <cols>
    <col min="1" max="1" width="15.7109375" style="8" customWidth="1"/>
    <col min="2" max="2" width="20.7109375" style="8" customWidth="1"/>
    <col min="3" max="3" width="11.421875" style="9" customWidth="1"/>
    <col min="4" max="4" width="70.140625" style="9" customWidth="1"/>
    <col min="5" max="5" width="15.28125" style="9" customWidth="1"/>
    <col min="6" max="6" width="23.7109375" style="9" customWidth="1"/>
    <col min="7" max="7" width="4.28125" style="10" customWidth="1"/>
    <col min="8" max="8" width="7.421875" style="21" customWidth="1"/>
    <col min="9" max="9" width="8.7109375" style="21" customWidth="1"/>
    <col min="10" max="10" width="11.421875" style="9" customWidth="1"/>
    <col min="11" max="11" width="26.421875" style="9" customWidth="1"/>
    <col min="12" max="16384" width="11.421875" style="9" customWidth="1"/>
  </cols>
  <sheetData>
    <row r="1" spans="1:23" s="7" customFormat="1" ht="23.25" thickBot="1">
      <c r="A1" s="23"/>
      <c r="G1" s="24"/>
      <c r="H1" s="21"/>
      <c r="I1" s="21"/>
      <c r="V1" s="7" t="s">
        <v>5</v>
      </c>
      <c r="W1" s="7" t="s">
        <v>7</v>
      </c>
    </row>
    <row r="2" spans="5:23" ht="21" thickBot="1">
      <c r="E2" s="20" t="s">
        <v>9</v>
      </c>
      <c r="F2" s="20" t="s">
        <v>10</v>
      </c>
      <c r="U2" s="9" t="s">
        <v>4</v>
      </c>
      <c r="V2" s="9" t="e">
        <f>(#REF!-I$4-I$9*(#REF!-I$3))^2</f>
        <v>#REF!</v>
      </c>
      <c r="W2" s="9" t="e">
        <f>(#REF!-I$11*(#REF!-H$13)-I$13)^2</f>
        <v>#REF!</v>
      </c>
    </row>
    <row r="3" spans="2:23" ht="21">
      <c r="B3" s="9"/>
      <c r="E3" s="11">
        <v>1</v>
      </c>
      <c r="F3" s="12">
        <v>37.2</v>
      </c>
      <c r="G3" s="10" t="s">
        <v>11</v>
      </c>
      <c r="H3" s="29" t="s">
        <v>13</v>
      </c>
      <c r="I3" s="30">
        <f>AVERAGE(E3:E6)</f>
        <v>2.5</v>
      </c>
      <c r="K3" s="9" t="s">
        <v>8</v>
      </c>
      <c r="V3" s="9" t="e">
        <f>(#REF!-I$4-I$9*(#REF!-I$3))^2</f>
        <v>#REF!</v>
      </c>
      <c r="W3" s="9" t="e">
        <f>(#REF!-I$11*(#REF!-H$13)-I$13)^2</f>
        <v>#REF!</v>
      </c>
    </row>
    <row r="4" spans="1:23" s="13" customFormat="1" ht="21.75" thickBot="1">
      <c r="A4" s="8"/>
      <c r="E4" s="16">
        <v>2</v>
      </c>
      <c r="F4" s="17">
        <v>37.3</v>
      </c>
      <c r="G4" s="14"/>
      <c r="H4" s="31" t="s">
        <v>14</v>
      </c>
      <c r="I4" s="32">
        <f>AVERAGE(F3:F6)</f>
        <v>37.35</v>
      </c>
      <c r="K4" s="13">
        <v>35</v>
      </c>
      <c r="V4" s="13">
        <f>(F3-I$4-I$9*(E3-I$3))^2</f>
        <v>0.017226562500000372</v>
      </c>
      <c r="W4" s="13">
        <f>(F3-I$11*(E3-H$13)-I$13)^2</f>
        <v>0.013611111111111221</v>
      </c>
    </row>
    <row r="5" spans="1:23" s="13" customFormat="1" ht="21" customHeight="1" thickBot="1">
      <c r="A5" s="8"/>
      <c r="E5" s="16">
        <v>3</v>
      </c>
      <c r="F5" s="25">
        <v>37.4</v>
      </c>
      <c r="G5" s="14"/>
      <c r="H5" s="21"/>
      <c r="I5" s="33"/>
      <c r="V5" s="13" t="e">
        <f>(#REF!-I$4-I$9*(#REF!-I$3))^2</f>
        <v>#REF!</v>
      </c>
      <c r="W5" s="13" t="e">
        <f>(#REF!-I$11*(#REF!-H$13)-I$13)^2</f>
        <v>#REF!</v>
      </c>
    </row>
    <row r="6" spans="1:23" s="13" customFormat="1" ht="21" customHeight="1" thickBot="1">
      <c r="A6" s="8"/>
      <c r="B6" s="18"/>
      <c r="E6" s="19">
        <v>4</v>
      </c>
      <c r="F6" s="15">
        <v>37.5</v>
      </c>
      <c r="G6" s="14" t="s">
        <v>12</v>
      </c>
      <c r="H6" s="29" t="s">
        <v>15</v>
      </c>
      <c r="I6" s="30">
        <f>AVERAGE(E7:E10)</f>
        <v>6.5</v>
      </c>
      <c r="V6" s="13" t="e">
        <f>(#REF!-I$4-I$9*(#REF!-I$3))^2</f>
        <v>#REF!</v>
      </c>
      <c r="W6" s="13" t="e">
        <f>(#REF!-I$11*(#REF!-H$13)-I$13)^2</f>
        <v>#REF!</v>
      </c>
    </row>
    <row r="7" spans="1:23" s="13" customFormat="1" ht="21" customHeight="1" thickBot="1">
      <c r="A7" s="8"/>
      <c r="E7" s="26">
        <v>5</v>
      </c>
      <c r="F7" s="27">
        <v>39</v>
      </c>
      <c r="G7" s="14"/>
      <c r="H7" s="31" t="s">
        <v>16</v>
      </c>
      <c r="I7" s="32">
        <f>AVERAGE(F7:F10)</f>
        <v>38.1</v>
      </c>
      <c r="V7" s="13" t="e">
        <f>(#REF!-I$4-I$9*(#REF!-I$3))^2</f>
        <v>#REF!</v>
      </c>
      <c r="W7" s="13" t="e">
        <f>(#REF!-I$11*(#REF!-H$13)-I$13)^2</f>
        <v>#REF!</v>
      </c>
    </row>
    <row r="8" spans="5:23" ht="23.25" customHeight="1" thickBot="1">
      <c r="E8" s="16">
        <v>6</v>
      </c>
      <c r="F8" s="25">
        <v>37.7</v>
      </c>
      <c r="V8" s="9" t="e">
        <f>(#REF!-I$4-I$9*(#REF!-I$3))^2</f>
        <v>#REF!</v>
      </c>
      <c r="W8" s="9" t="e">
        <f>(#REF!-I$11*(#REF!-H$13)-I$13)^2</f>
        <v>#REF!</v>
      </c>
    </row>
    <row r="9" spans="5:23" ht="21" thickBot="1">
      <c r="E9" s="16">
        <v>7</v>
      </c>
      <c r="F9" s="25">
        <v>37.8</v>
      </c>
      <c r="H9" s="34" t="s">
        <v>6</v>
      </c>
      <c r="I9" s="35">
        <f>(I7-I4)/(I6-I3)</f>
        <v>0.1875</v>
      </c>
      <c r="V9" s="9">
        <f>(F4-I$4-I$9*(E4-I$3))^2</f>
        <v>0.001914062499999627</v>
      </c>
      <c r="W9" s="9">
        <f>(F4-I$11*(E4-H$13)-I$13)^2</f>
        <v>0.017777777777779547</v>
      </c>
    </row>
    <row r="10" spans="2:23" ht="21" thickBot="1">
      <c r="B10" s="9"/>
      <c r="E10" s="19">
        <v>8</v>
      </c>
      <c r="F10" s="28">
        <v>37.9</v>
      </c>
      <c r="V10" s="9" t="e">
        <f>(#REF!-I$4-I$9*(#REF!-I$3))^2</f>
        <v>#REF!</v>
      </c>
      <c r="W10" s="9" t="e">
        <f>(#REF!-I$11*(#REF!-H$13)-I$13)^2</f>
        <v>#REF!</v>
      </c>
    </row>
    <row r="11" spans="8:9" ht="21" thickBot="1">
      <c r="H11" s="34" t="s">
        <v>0</v>
      </c>
      <c r="I11" s="36">
        <f>LINEST(F3:F10,E3:E10)</f>
        <v>0.11666666666666649</v>
      </c>
    </row>
    <row r="12" ht="21" thickBot="1"/>
    <row r="13" spans="8:9" ht="21" thickBot="1">
      <c r="H13" s="37">
        <f>AVERAGE(E3:E10)</f>
        <v>4.5</v>
      </c>
      <c r="I13" s="38">
        <f>AVERAGE(F3:F10)</f>
        <v>37.725</v>
      </c>
    </row>
    <row r="14" ht="21" thickBot="1"/>
    <row r="15" spans="8:9" ht="20.25">
      <c r="H15" s="39">
        <v>1</v>
      </c>
      <c r="I15" s="30">
        <f>I$4+I$9*(H15-I$3)</f>
        <v>37.06875</v>
      </c>
    </row>
    <row r="16" spans="8:14" ht="21" thickBot="1">
      <c r="H16" s="22">
        <v>9</v>
      </c>
      <c r="I16" s="32">
        <f>I$4+I$9*(H16-I$3)</f>
        <v>38.56875</v>
      </c>
      <c r="M16" s="8">
        <v>0</v>
      </c>
      <c r="N16" s="8">
        <f>0.056*M16+0.0305</f>
        <v>0.0305</v>
      </c>
    </row>
    <row r="17" spans="13:14" ht="20.25">
      <c r="M17" s="8">
        <v>40</v>
      </c>
      <c r="N17" s="8">
        <f>0.056*M17+0.0305</f>
        <v>2.2705</v>
      </c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Renaldo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Renaldo</dc:creator>
  <cp:keywords/>
  <dc:description/>
  <cp:lastModifiedBy> </cp:lastModifiedBy>
  <dcterms:created xsi:type="dcterms:W3CDTF">2005-12-06T05:56:39Z</dcterms:created>
  <dcterms:modified xsi:type="dcterms:W3CDTF">2007-05-03T14:22:38Z</dcterms:modified>
  <cp:category/>
  <cp:version/>
  <cp:contentType/>
  <cp:contentStatus/>
</cp:coreProperties>
</file>